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autoCompressPictures="0"/>
  <mc:AlternateContent xmlns:mc="http://schemas.openxmlformats.org/markup-compatibility/2006">
    <mc:Choice Requires="x15">
      <x15ac:absPath xmlns:x15ac="http://schemas.microsoft.com/office/spreadsheetml/2010/11/ac" url="E:\Drive\Roxy\IUPUI Classwork\OLS 57100\Project 6 - Earned Value Measurement Plan Update 1\"/>
    </mc:Choice>
  </mc:AlternateContent>
  <xr:revisionPtr revIDLastSave="0" documentId="13_ncr:1_{AF1EFFA6-8AEA-4550-AE06-74E0ACCF9E29}" xr6:coauthVersionLast="47" xr6:coauthVersionMax="47" xr10:uidLastSave="{00000000-0000-0000-0000-000000000000}"/>
  <bookViews>
    <workbookView xWindow="-120" yWindow="-120" windowWidth="29040" windowHeight="16440" activeTab="1" xr2:uid="{00000000-000D-0000-FFFF-FFFF00000000}"/>
  </bookViews>
  <sheets>
    <sheet name="WBS" sheetId="2" state="hidden" r:id="rId1"/>
    <sheet name="Budget" sheetId="8" r:id="rId2"/>
    <sheet name="Schedule" sheetId="20" r:id="rId3"/>
    <sheet name="Gantt" sheetId="27" r:id="rId4"/>
    <sheet name="Network" sheetId="3" r:id="rId5"/>
    <sheet name="EV Plan" sheetId="26" r:id="rId6"/>
  </sheets>
  <definedNames>
    <definedName name="_xlnm.Print_Area" localSheetId="1">Budget!$A$1:$I$20</definedName>
    <definedName name="_xlnm.Print_Area" localSheetId="3">Gantt!$A$1:$P$24</definedName>
    <definedName name="_xlnm.Print_Area" localSheetId="2">Schedule!$A$1:$F$21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89" i="26" l="1"/>
  <c r="AA89" i="26"/>
  <c r="N8" i="8"/>
  <c r="N9" i="8"/>
  <c r="N10" i="8"/>
  <c r="N11" i="8"/>
  <c r="N12" i="8"/>
  <c r="N13" i="8"/>
  <c r="N14" i="8"/>
  <c r="N15" i="8"/>
  <c r="N16" i="8"/>
  <c r="N17" i="8"/>
  <c r="N18" i="8"/>
  <c r="N19" i="8"/>
  <c r="N20" i="8"/>
  <c r="N21" i="8"/>
  <c r="N22" i="8"/>
  <c r="N23" i="8"/>
  <c r="N24" i="8"/>
  <c r="N25" i="8"/>
  <c r="N26" i="8"/>
  <c r="N27" i="8"/>
  <c r="N28" i="8"/>
  <c r="N29" i="8"/>
  <c r="N30" i="8"/>
  <c r="N31" i="8"/>
  <c r="N32" i="8"/>
  <c r="N33" i="8"/>
  <c r="N34" i="8"/>
  <c r="N35" i="8"/>
  <c r="N7" i="8"/>
  <c r="C35" i="20"/>
  <c r="K23" i="8"/>
  <c r="K17" i="8"/>
  <c r="K35" i="8"/>
  <c r="K21" i="8"/>
  <c r="L21" i="8"/>
  <c r="P23" i="8"/>
  <c r="Q23" i="8" s="1"/>
  <c r="M21" i="8" l="1"/>
  <c r="M30" i="8"/>
  <c r="E71" i="26" s="1"/>
  <c r="L23" i="8"/>
  <c r="M7" i="8"/>
  <c r="E2" i="26" s="1"/>
  <c r="M8" i="8"/>
  <c r="E5" i="26" s="1"/>
  <c r="M9" i="8"/>
  <c r="E8" i="26" s="1"/>
  <c r="M10" i="8"/>
  <c r="E11" i="26" s="1"/>
  <c r="M11" i="8"/>
  <c r="E14" i="26" s="1"/>
  <c r="M12" i="8"/>
  <c r="E17" i="26" s="1"/>
  <c r="M13" i="8"/>
  <c r="E20" i="26" s="1"/>
  <c r="M14" i="8"/>
  <c r="E23" i="26" s="1"/>
  <c r="M15" i="8"/>
  <c r="E26" i="26" s="1"/>
  <c r="M16" i="8"/>
  <c r="E29" i="26" s="1"/>
  <c r="M23" i="8"/>
  <c r="M24" i="8"/>
  <c r="E53" i="26" s="1"/>
  <c r="M25" i="8"/>
  <c r="E56" i="26" s="1"/>
  <c r="M26" i="8"/>
  <c r="E59" i="26" s="1"/>
  <c r="M27" i="8"/>
  <c r="E62" i="26" s="1"/>
  <c r="M28" i="8"/>
  <c r="E65" i="26" s="1"/>
  <c r="M29" i="8"/>
  <c r="E68" i="26" s="1"/>
  <c r="M31" i="8"/>
  <c r="E74" i="26" s="1"/>
  <c r="M32" i="8"/>
  <c r="E77" i="26" s="1"/>
  <c r="M33" i="8"/>
  <c r="E80" i="26" s="1"/>
  <c r="M34" i="8"/>
  <c r="E83" i="26" s="1"/>
  <c r="M35" i="8"/>
  <c r="E86" i="26" s="1"/>
  <c r="M18" i="8"/>
  <c r="E35" i="26" s="1"/>
  <c r="M19" i="8"/>
  <c r="E38" i="26" s="1"/>
  <c r="M20" i="8"/>
  <c r="E41" i="26" s="1"/>
  <c r="M22" i="8"/>
  <c r="E47" i="26" s="1"/>
  <c r="M17" i="8"/>
  <c r="E32" i="26" s="1"/>
  <c r="J7" i="8"/>
  <c r="K7" i="8" s="1"/>
  <c r="J8" i="8"/>
  <c r="K8" i="8" s="1"/>
  <c r="E50" i="26" l="1"/>
  <c r="E44" i="26"/>
  <c r="D2" i="26"/>
  <c r="D5" i="26"/>
  <c r="M36" i="8"/>
  <c r="H36" i="8"/>
  <c r="I36" i="8"/>
  <c r="G36" i="8"/>
  <c r="D36" i="8"/>
  <c r="E36" i="8"/>
  <c r="F36" i="8"/>
  <c r="C36" i="8"/>
  <c r="G7" i="3"/>
  <c r="F2" i="26"/>
  <c r="K2" i="26" s="1"/>
  <c r="J9" i="8"/>
  <c r="J10" i="8"/>
  <c r="J11" i="8"/>
  <c r="J12" i="8"/>
  <c r="J13" i="8"/>
  <c r="J14" i="8"/>
  <c r="J15" i="8"/>
  <c r="J16" i="8"/>
  <c r="J17" i="8"/>
  <c r="J18" i="8"/>
  <c r="J19" i="8"/>
  <c r="J20" i="8"/>
  <c r="J21" i="8"/>
  <c r="J22" i="8"/>
  <c r="J23" i="8"/>
  <c r="J24" i="8"/>
  <c r="J25" i="8"/>
  <c r="J26" i="8"/>
  <c r="J27" i="8"/>
  <c r="J28" i="8"/>
  <c r="J29" i="8"/>
  <c r="J30" i="8"/>
  <c r="J31" i="8"/>
  <c r="J32" i="8"/>
  <c r="J33" i="8"/>
  <c r="J34" i="8"/>
  <c r="J35" i="8"/>
  <c r="D86" i="26" s="1"/>
  <c r="U91" i="26"/>
  <c r="U93" i="26"/>
  <c r="V93" i="26"/>
  <c r="V91" i="26"/>
  <c r="K4" i="26" l="1"/>
  <c r="K3" i="26"/>
  <c r="K31" i="8"/>
  <c r="D74" i="26" s="1"/>
  <c r="K15" i="8"/>
  <c r="D26" i="26" s="1"/>
  <c r="K32" i="8"/>
  <c r="D77" i="26"/>
  <c r="K30" i="8"/>
  <c r="D71" i="26" s="1"/>
  <c r="K29" i="8"/>
  <c r="D68" i="26" s="1"/>
  <c r="D44" i="26"/>
  <c r="K13" i="8"/>
  <c r="D20" i="26" s="1"/>
  <c r="K22" i="8"/>
  <c r="D47" i="26" s="1"/>
  <c r="K28" i="8"/>
  <c r="D65" i="26" s="1"/>
  <c r="K20" i="8"/>
  <c r="D41" i="26" s="1"/>
  <c r="K12" i="8"/>
  <c r="D17" i="26" s="1"/>
  <c r="K24" i="8"/>
  <c r="D53" i="26" s="1"/>
  <c r="K27" i="8"/>
  <c r="D62" i="26" s="1"/>
  <c r="K19" i="8"/>
  <c r="D38" i="26" s="1"/>
  <c r="K11" i="8"/>
  <c r="D14" i="26" s="1"/>
  <c r="K16" i="8"/>
  <c r="D29" i="26" s="1"/>
  <c r="K14" i="8"/>
  <c r="D23" i="26" s="1"/>
  <c r="K34" i="8"/>
  <c r="D83" i="26" s="1"/>
  <c r="K26" i="8"/>
  <c r="D59" i="26" s="1"/>
  <c r="K18" i="8"/>
  <c r="D35" i="26"/>
  <c r="K10" i="8"/>
  <c r="D11" i="26" s="1"/>
  <c r="K33" i="8"/>
  <c r="D80" i="26" s="1"/>
  <c r="K25" i="8"/>
  <c r="D56" i="26" s="1"/>
  <c r="D32" i="26"/>
  <c r="K9" i="8"/>
  <c r="J36" i="8"/>
  <c r="L36" i="8"/>
  <c r="K36" i="8" l="1"/>
  <c r="D8" i="26"/>
  <c r="D50" i="26"/>
  <c r="O23" i="8"/>
  <c r="F50" i="26"/>
  <c r="Q6" i="27"/>
  <c r="R6" i="27" s="1"/>
  <c r="S6" i="27" s="1"/>
  <c r="T6" i="27" s="1"/>
  <c r="U6" i="27" s="1"/>
  <c r="V6" i="27" s="1"/>
  <c r="W6" i="27" s="1"/>
  <c r="X6" i="27" s="1"/>
  <c r="Y6" i="27" s="1"/>
  <c r="Z6" i="27" s="1"/>
  <c r="AA6" i="27" s="1"/>
  <c r="AB6" i="27" s="1"/>
  <c r="AC6" i="27" s="1"/>
  <c r="AD6" i="27" s="1"/>
  <c r="AE6" i="27" s="1"/>
  <c r="AF6" i="27" s="1"/>
  <c r="AG6" i="27" s="1"/>
  <c r="AH6" i="27" s="1"/>
  <c r="AI6" i="27" s="1"/>
  <c r="AJ6" i="27" s="1"/>
  <c r="AK6" i="27" s="1"/>
  <c r="AL6" i="27" s="1"/>
  <c r="AM6" i="27" s="1"/>
  <c r="AN6" i="27" s="1"/>
  <c r="AO6" i="27" s="1"/>
  <c r="AP6" i="27" s="1"/>
  <c r="AQ6" i="27" s="1"/>
  <c r="AR6" i="27" s="1"/>
  <c r="AS6" i="27" s="1"/>
  <c r="AT6" i="27" s="1"/>
  <c r="AU6" i="27" s="1"/>
  <c r="AV6" i="27" s="1"/>
  <c r="AW6" i="27" s="1"/>
  <c r="AX6" i="27" s="1"/>
  <c r="AY6" i="27" s="1"/>
  <c r="AZ6" i="27" s="1"/>
  <c r="BA6" i="27" s="1"/>
  <c r="BB6" i="27" s="1"/>
  <c r="BC6" i="27" s="1"/>
  <c r="BD6" i="27" s="1"/>
  <c r="BE6" i="27" s="1"/>
  <c r="BF6" i="27" s="1"/>
  <c r="BG6" i="27" s="1"/>
  <c r="BH6" i="27" s="1"/>
  <c r="BI6" i="27" s="1"/>
  <c r="BJ6" i="27" s="1"/>
  <c r="BK6" i="27" s="1"/>
  <c r="BL6" i="27" s="1"/>
  <c r="BM6" i="27" s="1"/>
  <c r="BN6" i="27" s="1"/>
  <c r="BO6" i="27" s="1"/>
  <c r="BP6" i="27" s="1"/>
  <c r="BQ6" i="27" s="1"/>
  <c r="BR6" i="27" s="1"/>
  <c r="BS6" i="27" s="1"/>
  <c r="BT6" i="27" s="1"/>
  <c r="BU6" i="27" s="1"/>
  <c r="BV6" i="27" s="1"/>
  <c r="BW6" i="27" s="1"/>
  <c r="BX6" i="27" s="1"/>
  <c r="BY6" i="27" s="1"/>
  <c r="BZ6" i="27" s="1"/>
  <c r="CA6" i="27" s="1"/>
  <c r="CB6" i="27" s="1"/>
  <c r="CC6" i="27" s="1"/>
  <c r="CD6" i="27" s="1"/>
  <c r="CE6" i="27" s="1"/>
  <c r="CF6" i="27" s="1"/>
  <c r="CG6" i="27" s="1"/>
  <c r="CH6" i="27" s="1"/>
  <c r="CI6" i="27" s="1"/>
  <c r="CJ6" i="27" s="1"/>
  <c r="CK6" i="27" s="1"/>
  <c r="CL6" i="27" s="1"/>
  <c r="CM6" i="27" s="1"/>
  <c r="CN6" i="27" s="1"/>
  <c r="CO6" i="27" s="1"/>
  <c r="CP6" i="27" s="1"/>
  <c r="CQ6" i="27" s="1"/>
  <c r="CR6" i="27" s="1"/>
  <c r="CS6" i="27" s="1"/>
  <c r="CT6" i="27" s="1"/>
  <c r="CU6" i="27" s="1"/>
  <c r="CV6" i="27" s="1"/>
  <c r="CW6" i="27" s="1"/>
  <c r="CX6" i="27" s="1"/>
  <c r="CY6" i="27" s="1"/>
  <c r="CZ6" i="27" s="1"/>
  <c r="DA6" i="27" s="1"/>
  <c r="DB6" i="27" s="1"/>
  <c r="DC6" i="27" s="1"/>
  <c r="DD6" i="27" s="1"/>
  <c r="DE6" i="27" s="1"/>
  <c r="DF6" i="27" s="1"/>
  <c r="DG6" i="27" s="1"/>
  <c r="DH6" i="27" s="1"/>
  <c r="DI6" i="27" s="1"/>
  <c r="DJ6" i="27" s="1"/>
  <c r="DK6" i="27" s="1"/>
  <c r="DL6" i="27" s="1"/>
  <c r="DM6" i="27" s="1"/>
  <c r="DN6" i="27" s="1"/>
  <c r="DO6" i="27" s="1"/>
  <c r="DP6" i="27" s="1"/>
  <c r="DQ6" i="27" s="1"/>
  <c r="DR6" i="27" s="1"/>
  <c r="DS6" i="27" s="1"/>
  <c r="DT6" i="27" s="1"/>
  <c r="DU6" i="27" s="1"/>
  <c r="DV6" i="27" s="1"/>
  <c r="DW6" i="27" s="1"/>
  <c r="DX6" i="27" s="1"/>
  <c r="CQ10" i="3"/>
  <c r="G5" i="3"/>
  <c r="X51" i="26" l="1"/>
  <c r="W51" i="26"/>
  <c r="X52" i="26"/>
  <c r="W52" i="26"/>
  <c r="V50" i="26"/>
  <c r="U50" i="26"/>
  <c r="F86" i="26"/>
  <c r="F83" i="26"/>
  <c r="F80" i="26"/>
  <c r="F77" i="26"/>
  <c r="F74" i="26"/>
  <c r="F71" i="26"/>
  <c r="F68" i="26"/>
  <c r="F65" i="26"/>
  <c r="F62" i="26"/>
  <c r="F59" i="26"/>
  <c r="F56" i="26"/>
  <c r="F53" i="26"/>
  <c r="F47" i="26"/>
  <c r="F44" i="26"/>
  <c r="F41" i="26"/>
  <c r="F38" i="26"/>
  <c r="F35" i="26"/>
  <c r="F32" i="26"/>
  <c r="F29" i="26"/>
  <c r="F26" i="26"/>
  <c r="F23" i="26"/>
  <c r="F20" i="26"/>
  <c r="O21" i="26" s="1"/>
  <c r="F17" i="26"/>
  <c r="F14" i="26"/>
  <c r="F8" i="26"/>
  <c r="F5" i="26"/>
  <c r="Y55" i="26" l="1"/>
  <c r="Y54" i="26"/>
  <c r="AB51" i="26"/>
  <c r="O25" i="26"/>
  <c r="AB25" i="26" s="1"/>
  <c r="O24" i="26"/>
  <c r="AB24" i="26" s="1"/>
  <c r="O23" i="26"/>
  <c r="AB23" i="26" s="1"/>
  <c r="O27" i="26"/>
  <c r="AB27" i="26" s="1"/>
  <c r="O28" i="26"/>
  <c r="AB28" i="26" s="1"/>
  <c r="O26" i="26"/>
  <c r="P31" i="26"/>
  <c r="AB31" i="26" s="1"/>
  <c r="P30" i="26"/>
  <c r="P91" i="26" s="1"/>
  <c r="P29" i="26"/>
  <c r="P89" i="26" s="1"/>
  <c r="V62" i="26"/>
  <c r="AB62" i="26" s="1"/>
  <c r="X63" i="26"/>
  <c r="X64" i="26"/>
  <c r="AB64" i="26" s="1"/>
  <c r="W48" i="26"/>
  <c r="W91" i="26" s="1"/>
  <c r="U47" i="26"/>
  <c r="U89" i="26" s="1"/>
  <c r="T49" i="26"/>
  <c r="T48" i="26"/>
  <c r="T47" i="26"/>
  <c r="T89" i="26" s="1"/>
  <c r="W49" i="26"/>
  <c r="Z78" i="26"/>
  <c r="AB78" i="26" s="1"/>
  <c r="X77" i="26"/>
  <c r="AB77" i="26" s="1"/>
  <c r="Z79" i="26"/>
  <c r="AB79" i="26" s="1"/>
  <c r="X57" i="26"/>
  <c r="AB57" i="26" s="1"/>
  <c r="V56" i="26"/>
  <c r="AB56" i="26" s="1"/>
  <c r="X58" i="26"/>
  <c r="AB58" i="26" s="1"/>
  <c r="X61" i="26"/>
  <c r="AB61" i="26" s="1"/>
  <c r="X60" i="26"/>
  <c r="AB60" i="26" s="1"/>
  <c r="V59" i="26"/>
  <c r="AB59" i="26" s="1"/>
  <c r="Q37" i="26"/>
  <c r="Q36" i="26"/>
  <c r="AB36" i="26" s="1"/>
  <c r="Q35" i="26"/>
  <c r="AB35" i="26" s="1"/>
  <c r="Y86" i="26"/>
  <c r="AB86" i="26" s="1"/>
  <c r="AA88" i="26"/>
  <c r="AA87" i="26"/>
  <c r="Q38" i="26"/>
  <c r="AB38" i="26" s="1"/>
  <c r="Q40" i="26"/>
  <c r="AB40" i="26" s="1"/>
  <c r="Q39" i="26"/>
  <c r="AB39" i="26" s="1"/>
  <c r="W65" i="26"/>
  <c r="Y67" i="26"/>
  <c r="AB67" i="26" s="1"/>
  <c r="Y66" i="26"/>
  <c r="AB66" i="26" s="1"/>
  <c r="Z76" i="26"/>
  <c r="AB76" i="26" s="1"/>
  <c r="Z75" i="26"/>
  <c r="AB75" i="26" s="1"/>
  <c r="X74" i="26"/>
  <c r="AB74" i="26" s="1"/>
  <c r="X54" i="26"/>
  <c r="W53" i="26"/>
  <c r="X55" i="26"/>
  <c r="V53" i="26"/>
  <c r="V89" i="26" s="1"/>
  <c r="Z81" i="26"/>
  <c r="AB81" i="26" s="1"/>
  <c r="Z82" i="26"/>
  <c r="AB82" i="26" s="1"/>
  <c r="X80" i="26"/>
  <c r="AB80" i="26" s="1"/>
  <c r="Q33" i="26"/>
  <c r="Q32" i="26"/>
  <c r="R33" i="26"/>
  <c r="Q34" i="26"/>
  <c r="R34" i="26"/>
  <c r="R32" i="26"/>
  <c r="AA85" i="26"/>
  <c r="AB85" i="26" s="1"/>
  <c r="AA84" i="26"/>
  <c r="AB84" i="26" s="1"/>
  <c r="Y83" i="26"/>
  <c r="R43" i="26"/>
  <c r="AB43" i="26" s="1"/>
  <c r="R42" i="26"/>
  <c r="AB42" i="26" s="1"/>
  <c r="R41" i="26"/>
  <c r="AB41" i="26" s="1"/>
  <c r="Y69" i="26"/>
  <c r="X68" i="26"/>
  <c r="Y70" i="26"/>
  <c r="W68" i="26"/>
  <c r="Z69" i="26"/>
  <c r="Z70" i="26"/>
  <c r="R46" i="26"/>
  <c r="R45" i="26"/>
  <c r="S46" i="26"/>
  <c r="S93" i="26" s="1"/>
  <c r="S44" i="26"/>
  <c r="S89" i="26" s="1"/>
  <c r="R44" i="26"/>
  <c r="S45" i="26"/>
  <c r="S91" i="26" s="1"/>
  <c r="X71" i="26"/>
  <c r="AB71" i="26" s="1"/>
  <c r="Z73" i="26"/>
  <c r="AB73" i="26" s="1"/>
  <c r="Z72" i="26"/>
  <c r="AB72" i="26" s="1"/>
  <c r="AB65" i="26"/>
  <c r="L6" i="26"/>
  <c r="L91" i="26" s="1"/>
  <c r="L5" i="26"/>
  <c r="L89" i="26" s="1"/>
  <c r="K7" i="26"/>
  <c r="K93" i="26" s="1"/>
  <c r="K94" i="26" s="1"/>
  <c r="K6" i="26"/>
  <c r="K91" i="26" s="1"/>
  <c r="K92" i="26" s="1"/>
  <c r="K5" i="26"/>
  <c r="L7" i="26"/>
  <c r="L93" i="26" s="1"/>
  <c r="O22" i="26"/>
  <c r="AB22" i="26" s="1"/>
  <c r="O20" i="26"/>
  <c r="AB20" i="26" s="1"/>
  <c r="AB26" i="26"/>
  <c r="N16" i="26"/>
  <c r="AB16" i="26" s="1"/>
  <c r="N14" i="26"/>
  <c r="AB14" i="26" s="1"/>
  <c r="N15" i="26"/>
  <c r="AB15" i="26" s="1"/>
  <c r="N8" i="26"/>
  <c r="M10" i="26"/>
  <c r="M93" i="26" s="1"/>
  <c r="M9" i="26"/>
  <c r="M91" i="26" s="1"/>
  <c r="N10" i="26"/>
  <c r="N9" i="26"/>
  <c r="M8" i="26"/>
  <c r="M89" i="26" s="1"/>
  <c r="N19" i="26"/>
  <c r="N18" i="26"/>
  <c r="N17" i="26"/>
  <c r="O17" i="26"/>
  <c r="O19" i="26"/>
  <c r="O18" i="26"/>
  <c r="CO10" i="3"/>
  <c r="I5" i="3"/>
  <c r="AB3" i="26"/>
  <c r="AB4" i="26"/>
  <c r="AB21" i="26"/>
  <c r="AB2" i="26"/>
  <c r="K1" i="26"/>
  <c r="L1" i="26" s="1"/>
  <c r="M1" i="26" s="1"/>
  <c r="AE13" i="26"/>
  <c r="AE11" i="26"/>
  <c r="AE10" i="26"/>
  <c r="AE9" i="26"/>
  <c r="AE8" i="26"/>
  <c r="AE7" i="26"/>
  <c r="R89" i="26" l="1"/>
  <c r="Q89" i="26"/>
  <c r="AB54" i="26"/>
  <c r="X89" i="26"/>
  <c r="W89" i="26"/>
  <c r="O89" i="26"/>
  <c r="K90" i="26"/>
  <c r="L90" i="26" s="1"/>
  <c r="K89" i="26"/>
  <c r="Y89" i="26"/>
  <c r="AB30" i="26"/>
  <c r="AB29" i="26"/>
  <c r="AB53" i="26"/>
  <c r="Q93" i="26"/>
  <c r="O93" i="26"/>
  <c r="R91" i="26"/>
  <c r="Q91" i="26"/>
  <c r="AB5" i="26"/>
  <c r="AB8" i="26"/>
  <c r="AB37" i="26"/>
  <c r="P93" i="26"/>
  <c r="AB33" i="26"/>
  <c r="AB7" i="26"/>
  <c r="R93" i="26"/>
  <c r="AB32" i="26"/>
  <c r="O91" i="26"/>
  <c r="AB17" i="26"/>
  <c r="AB18" i="26"/>
  <c r="N36" i="8"/>
  <c r="F11" i="26"/>
  <c r="T91" i="26"/>
  <c r="AB48" i="26"/>
  <c r="AB6" i="26"/>
  <c r="Z91" i="26"/>
  <c r="AB63" i="26"/>
  <c r="X91" i="26"/>
  <c r="AB83" i="26"/>
  <c r="X93" i="26"/>
  <c r="AB55" i="26"/>
  <c r="AB44" i="26"/>
  <c r="Z93" i="26"/>
  <c r="Y93" i="26"/>
  <c r="AB70" i="26"/>
  <c r="T93" i="26"/>
  <c r="AB49" i="26"/>
  <c r="AB46" i="26"/>
  <c r="AB50" i="26"/>
  <c r="AB47" i="26"/>
  <c r="AB19" i="26"/>
  <c r="AB45" i="26"/>
  <c r="Y91" i="26"/>
  <c r="AB69" i="26"/>
  <c r="AB87" i="26"/>
  <c r="AA91" i="26"/>
  <c r="AB34" i="26"/>
  <c r="AB10" i="26"/>
  <c r="W93" i="26"/>
  <c r="AB52" i="26"/>
  <c r="AB88" i="26"/>
  <c r="AA93" i="26"/>
  <c r="AB9" i="26"/>
  <c r="AB68" i="26"/>
  <c r="N1" i="26"/>
  <c r="L94" i="26"/>
  <c r="K5" i="3"/>
  <c r="M5" i="3" s="1"/>
  <c r="CM10" i="3"/>
  <c r="CK10" i="3" s="1"/>
  <c r="CI10" i="3" s="1"/>
  <c r="CF17" i="3" s="1"/>
  <c r="CD17" i="3" s="1"/>
  <c r="K96" i="26"/>
  <c r="L92" i="26"/>
  <c r="K95" i="26" l="1"/>
  <c r="N11" i="26"/>
  <c r="N89" i="26" s="1"/>
  <c r="N12" i="26"/>
  <c r="N13" i="26"/>
  <c r="M90" i="26"/>
  <c r="O1" i="26"/>
  <c r="P1" i="26" s="1"/>
  <c r="M92" i="26"/>
  <c r="M94" i="26"/>
  <c r="O5" i="3"/>
  <c r="Q5" i="3" s="1"/>
  <c r="CF9" i="3"/>
  <c r="CD9" i="3" s="1"/>
  <c r="CB10" i="3" s="1"/>
  <c r="BZ10" i="3" s="1"/>
  <c r="CF13" i="3"/>
  <c r="CD13" i="3" s="1"/>
  <c r="L96" i="26"/>
  <c r="L95" i="26"/>
  <c r="AB13" i="26" l="1"/>
  <c r="N93" i="26"/>
  <c r="N94" i="26" s="1"/>
  <c r="AB12" i="26"/>
  <c r="N91" i="26"/>
  <c r="N92" i="26" s="1"/>
  <c r="O92" i="26" s="1"/>
  <c r="P92" i="26" s="1"/>
  <c r="Q92" i="26" s="1"/>
  <c r="AB11" i="26"/>
  <c r="N90" i="26"/>
  <c r="M96" i="26"/>
  <c r="M95" i="26"/>
  <c r="Q1" i="26"/>
  <c r="S5" i="3"/>
  <c r="U5" i="3" s="1"/>
  <c r="BX10" i="3"/>
  <c r="BV10" i="3" s="1"/>
  <c r="N95" i="26" l="1"/>
  <c r="N96" i="26"/>
  <c r="O94" i="26"/>
  <c r="O96" i="26" s="1"/>
  <c r="R92" i="26"/>
  <c r="S92" i="26" s="1"/>
  <c r="T92" i="26" s="1"/>
  <c r="U92" i="26" s="1"/>
  <c r="V92" i="26" s="1"/>
  <c r="W92" i="26" s="1"/>
  <c r="X92" i="26" s="1"/>
  <c r="Y92" i="26" s="1"/>
  <c r="Z92" i="26" s="1"/>
  <c r="AA92" i="26" s="1"/>
  <c r="O90" i="26"/>
  <c r="R1" i="26"/>
  <c r="W5" i="3"/>
  <c r="Y5" i="3" s="1"/>
  <c r="AA5" i="3" s="1"/>
  <c r="AC5" i="3" s="1"/>
  <c r="AE5" i="3" s="1"/>
  <c r="BS13" i="3"/>
  <c r="BQ13" i="3" s="1"/>
  <c r="P94" i="26" l="1"/>
  <c r="Q94" i="26" s="1"/>
  <c r="O95" i="26"/>
  <c r="P90" i="26"/>
  <c r="S1" i="26"/>
  <c r="T1" i="26" s="1"/>
  <c r="U1" i="26" s="1"/>
  <c r="V1" i="26" s="1"/>
  <c r="W1" i="26" s="1"/>
  <c r="X1" i="26" s="1"/>
  <c r="Y1" i="26" s="1"/>
  <c r="Z1" i="26" s="1"/>
  <c r="AG8" i="3"/>
  <c r="AG2" i="3"/>
  <c r="AI2" i="3" s="1"/>
  <c r="BO17" i="3"/>
  <c r="BM17" i="3" s="1"/>
  <c r="P96" i="26" l="1"/>
  <c r="P95" i="26"/>
  <c r="Q90" i="26"/>
  <c r="Q95" i="26" s="1"/>
  <c r="AI8" i="3"/>
  <c r="AK5" i="3" s="1"/>
  <c r="AM5" i="3" s="1"/>
  <c r="BO7" i="3"/>
  <c r="BM7" i="3" s="1"/>
  <c r="BO13" i="3"/>
  <c r="R94" i="26"/>
  <c r="S94" i="26" s="1"/>
  <c r="T94" i="26" s="1"/>
  <c r="Q96" i="26"/>
  <c r="U94" i="26" l="1"/>
  <c r="T96" i="26"/>
  <c r="S96" i="26"/>
  <c r="R90" i="26"/>
  <c r="S90" i="26" s="1"/>
  <c r="T90" i="26" s="1"/>
  <c r="AO8" i="3"/>
  <c r="AO2" i="3"/>
  <c r="BM13" i="3"/>
  <c r="BK10" i="3"/>
  <c r="BI10" i="3" s="1"/>
  <c r="BC7" i="3"/>
  <c r="R96" i="26"/>
  <c r="V94" i="26" l="1"/>
  <c r="U96" i="26"/>
  <c r="U90" i="26"/>
  <c r="T95" i="26"/>
  <c r="R95" i="26"/>
  <c r="S95" i="26"/>
  <c r="AQ2" i="3"/>
  <c r="AW5" i="3" s="1"/>
  <c r="AY5" i="3" s="1"/>
  <c r="AQ8" i="3"/>
  <c r="AS8" i="3" s="1"/>
  <c r="AU8" i="3" s="1"/>
  <c r="BA7" i="3"/>
  <c r="BG10" i="3"/>
  <c r="BE10" i="3" s="1"/>
  <c r="W94" i="26" l="1"/>
  <c r="V96" i="26"/>
  <c r="V90" i="26"/>
  <c r="U95" i="26"/>
  <c r="BE8" i="3"/>
  <c r="BE9" i="3" s="1"/>
  <c r="BA5" i="3"/>
  <c r="BC5" i="3" s="1"/>
  <c r="BA6" i="3"/>
  <c r="AY7" i="3"/>
  <c r="AW7" i="3" s="1"/>
  <c r="X94" i="26" l="1"/>
  <c r="W96" i="26"/>
  <c r="W90" i="26"/>
  <c r="V95" i="26"/>
  <c r="BG8" i="3"/>
  <c r="BI8" i="3" s="1"/>
  <c r="AW6" i="3"/>
  <c r="AU10" i="3"/>
  <c r="AS10" i="3" s="1"/>
  <c r="AQ4" i="3"/>
  <c r="AO4" i="3" s="1"/>
  <c r="Y94" i="26" l="1"/>
  <c r="X96" i="26"/>
  <c r="X90" i="26"/>
  <c r="W95" i="26"/>
  <c r="BK8" i="3"/>
  <c r="BI9" i="3"/>
  <c r="AQ10" i="3"/>
  <c r="AS9" i="3"/>
  <c r="AM7" i="3"/>
  <c r="AK7" i="3" s="1"/>
  <c r="AO3" i="3"/>
  <c r="Z94" i="26" l="1"/>
  <c r="AA94" i="26" s="1"/>
  <c r="Y96" i="26"/>
  <c r="Y90" i="26"/>
  <c r="X95" i="26"/>
  <c r="BM11" i="3"/>
  <c r="BM5" i="3"/>
  <c r="AO10" i="3"/>
  <c r="AO9" i="3" s="1"/>
  <c r="AK6" i="3"/>
  <c r="AI4" i="3"/>
  <c r="AI10" i="3"/>
  <c r="AG10" i="3" s="1"/>
  <c r="D92" i="26" l="1"/>
  <c r="AA96" i="26"/>
  <c r="AF8" i="26"/>
  <c r="Z96" i="26"/>
  <c r="Z90" i="26"/>
  <c r="Y95" i="26"/>
  <c r="BO5" i="3"/>
  <c r="BM6" i="3"/>
  <c r="BO11" i="3"/>
  <c r="BQ11" i="3" s="1"/>
  <c r="BM12" i="3"/>
  <c r="AG4" i="3"/>
  <c r="AG3" i="3" s="1"/>
  <c r="AE7" i="3"/>
  <c r="AC7" i="3" s="1"/>
  <c r="AG9" i="3"/>
  <c r="AA90" i="26" l="1"/>
  <c r="AA95" i="26" s="1"/>
  <c r="D96" i="26"/>
  <c r="D91" i="26"/>
  <c r="D93" i="26"/>
  <c r="AF9" i="26" s="1"/>
  <c r="AF7" i="26"/>
  <c r="D95" i="26"/>
  <c r="D94" i="26"/>
  <c r="AF10" i="26" s="1"/>
  <c r="Z95" i="26"/>
  <c r="AF12" i="26"/>
  <c r="BO15" i="3"/>
  <c r="BM16" i="3"/>
  <c r="AA7" i="3"/>
  <c r="Y7" i="3" s="1"/>
  <c r="AC6" i="3"/>
  <c r="AF11" i="26" l="1"/>
  <c r="AF13" i="26"/>
  <c r="BS11" i="3"/>
  <c r="BV8" i="3" s="1"/>
  <c r="BQ12" i="3"/>
  <c r="W7" i="3"/>
  <c r="U7" i="3" s="1"/>
  <c r="Y6" i="3"/>
  <c r="BX8" i="3" l="1"/>
  <c r="BZ8" i="3" s="1"/>
  <c r="BV9" i="3"/>
  <c r="S7" i="3"/>
  <c r="Q7" i="3" s="1"/>
  <c r="U6" i="3"/>
  <c r="CB8" i="3" l="1"/>
  <c r="CD15" i="3" s="1"/>
  <c r="BZ9" i="3"/>
  <c r="O7" i="3"/>
  <c r="M7" i="3" s="1"/>
  <c r="Q6" i="3"/>
  <c r="CD11" i="3" l="1"/>
  <c r="CD7" i="3"/>
  <c r="K7" i="3"/>
  <c r="I7" i="3" s="1"/>
  <c r="M6" i="3"/>
  <c r="CF7" i="3" l="1"/>
  <c r="CD8" i="3"/>
  <c r="CF11" i="3"/>
  <c r="CD12" i="3"/>
  <c r="I6" i="3"/>
  <c r="CF15" i="3" l="1"/>
  <c r="CI8" i="3" s="1"/>
  <c r="CD16" i="3"/>
  <c r="E7" i="3"/>
  <c r="E6" i="3" s="1"/>
  <c r="CK8" i="3" l="1"/>
  <c r="CM8" i="3" s="1"/>
  <c r="CI9" i="3"/>
  <c r="CO8" i="3" l="1"/>
  <c r="CQ8" i="3" s="1"/>
  <c r="CM9" i="3"/>
  <c r="CS8" i="3" l="1"/>
  <c r="CQ9" i="3"/>
</calcChain>
</file>

<file path=xl/sharedStrings.xml><?xml version="1.0" encoding="utf-8"?>
<sst xmlns="http://schemas.openxmlformats.org/spreadsheetml/2006/main" count="544" uniqueCount="250">
  <si>
    <t>Date:</t>
  </si>
  <si>
    <t>Proj:</t>
  </si>
  <si>
    <t>Duration</t>
  </si>
  <si>
    <t>ID</t>
  </si>
  <si>
    <t>Task Name</t>
  </si>
  <si>
    <t>Days</t>
  </si>
  <si>
    <t>1.1.1</t>
  </si>
  <si>
    <t>1.3.1</t>
  </si>
  <si>
    <t>1.4.1</t>
  </si>
  <si>
    <t>1.5.1</t>
  </si>
  <si>
    <t>Budget Baseline</t>
  </si>
  <si>
    <t>PM:</t>
  </si>
  <si>
    <t>Total</t>
  </si>
  <si>
    <t>Gantt Chart</t>
  </si>
  <si>
    <t>Task</t>
  </si>
  <si>
    <t>Dur</t>
  </si>
  <si>
    <t>KEY</t>
  </si>
  <si>
    <t>WP</t>
  </si>
  <si>
    <t>$ Labor</t>
  </si>
  <si>
    <t>$ Material</t>
  </si>
  <si>
    <t>PV</t>
  </si>
  <si>
    <t>EV Measure</t>
  </si>
  <si>
    <t>Wk Ending:</t>
  </si>
  <si>
    <t>Totals</t>
  </si>
  <si>
    <t>Variance Analysis Report</t>
  </si>
  <si>
    <t>AC</t>
  </si>
  <si>
    <t>Proj</t>
  </si>
  <si>
    <t>Data Date:</t>
  </si>
  <si>
    <t>EV</t>
  </si>
  <si>
    <t>Project EVM Data</t>
  </si>
  <si>
    <t>Analysis and Recommendations</t>
  </si>
  <si>
    <t>Progress Since Last Report and Project Status:</t>
  </si>
  <si>
    <t>BAC =</t>
  </si>
  <si>
    <t>Project Trends</t>
  </si>
  <si>
    <t>Problems, Issues, and Planned Corrective Actions</t>
  </si>
  <si>
    <t>Cumulative PV</t>
  </si>
  <si>
    <t>SV =</t>
  </si>
  <si>
    <t>CV =</t>
  </si>
  <si>
    <t>Cumulative AC</t>
  </si>
  <si>
    <t>Planned % Complete =</t>
  </si>
  <si>
    <t>PCB =</t>
  </si>
  <si>
    <t>Cumulative EV</t>
  </si>
  <si>
    <t>PCC =</t>
  </si>
  <si>
    <t>Indicators:</t>
  </si>
  <si>
    <t>SPI</t>
  </si>
  <si>
    <t>EACf =</t>
  </si>
  <si>
    <t>CPI</t>
  </si>
  <si>
    <t>3</t>
  </si>
  <si>
    <t>2</t>
  </si>
  <si>
    <t>Determine Team</t>
  </si>
  <si>
    <t>Late Finish</t>
  </si>
  <si>
    <t>Late Start</t>
  </si>
  <si>
    <t>Early Start</t>
  </si>
  <si>
    <t>Early Finish</t>
  </si>
  <si>
    <t>Activity Name</t>
  </si>
  <si>
    <t>Develop Charter</t>
  </si>
  <si>
    <t>Kickoff Meeting</t>
  </si>
  <si>
    <t>Submit Charter</t>
  </si>
  <si>
    <t>Sponsor Reviews</t>
  </si>
  <si>
    <t>Charter Signed</t>
  </si>
  <si>
    <t>Second Meeting</t>
  </si>
  <si>
    <t>Project Plan</t>
  </si>
  <si>
    <t>Find Contractors</t>
  </si>
  <si>
    <t>Work Area Map</t>
  </si>
  <si>
    <t>Submit Project Plan</t>
  </si>
  <si>
    <t>Project Plan Approval</t>
  </si>
  <si>
    <t>Third Meeting</t>
  </si>
  <si>
    <t>Construct Admin. Area</t>
  </si>
  <si>
    <t>Organize</t>
  </si>
  <si>
    <t>Testing Phase</t>
  </si>
  <si>
    <t>User Training</t>
  </si>
  <si>
    <t>Fourth Meeting</t>
  </si>
  <si>
    <t>Fire Marshal Approval</t>
  </si>
  <si>
    <t>Risk Management</t>
  </si>
  <si>
    <t>Check Project Deliverables</t>
  </si>
  <si>
    <t>Document Lessons Learned</t>
  </si>
  <si>
    <t>Update Files/Records</t>
  </si>
  <si>
    <t>Approval to Close</t>
  </si>
  <si>
    <t>Close Contractors</t>
  </si>
  <si>
    <t>Submit Closing Reports</t>
  </si>
  <si>
    <t>5</t>
  </si>
  <si>
    <t>15</t>
  </si>
  <si>
    <t>1</t>
  </si>
  <si>
    <t>4</t>
  </si>
  <si>
    <t>7</t>
  </si>
  <si>
    <t>10</t>
  </si>
  <si>
    <t>Float</t>
  </si>
  <si>
    <t>Series of interdependent activities of a project connected end-to-end, which determines the shortest total length of the project.</t>
  </si>
  <si>
    <r>
      <t>Critical Path Defined</t>
    </r>
    <r>
      <rPr>
        <sz val="12"/>
        <color rgb="FF000000"/>
        <rFont val="Calibri"/>
        <family val="2"/>
      </rPr>
      <t>:</t>
    </r>
    <r>
      <rPr>
        <u/>
        <sz val="12"/>
        <color rgb="FF000000"/>
        <rFont val="Calibri"/>
        <family val="2"/>
      </rPr>
      <t xml:space="preserve"> </t>
    </r>
  </si>
  <si>
    <t>Phase Purple Project</t>
  </si>
  <si>
    <t>Project Manager</t>
  </si>
  <si>
    <t xml:space="preserve">Project Administrator </t>
  </si>
  <si>
    <t>Project Sponsors</t>
  </si>
  <si>
    <t>Project 
Team</t>
  </si>
  <si>
    <t xml:space="preserve">Project Architect </t>
  </si>
  <si>
    <t>Construction</t>
  </si>
  <si>
    <t>Number of Hours per Stakeholder</t>
  </si>
  <si>
    <t>1.1.2</t>
  </si>
  <si>
    <t>Determine project team</t>
  </si>
  <si>
    <t>1.1.4</t>
  </si>
  <si>
    <t>Develop project charter</t>
  </si>
  <si>
    <t>1.1.5</t>
  </si>
  <si>
    <t xml:space="preserve">Project team kickoff meeting </t>
  </si>
  <si>
    <t>1.1.6</t>
  </si>
  <si>
    <t>Submission of project charter</t>
  </si>
  <si>
    <t>1.1.7</t>
  </si>
  <si>
    <t>Project sponsor review</t>
  </si>
  <si>
    <t>Project charter signed</t>
  </si>
  <si>
    <t>1.2.1</t>
  </si>
  <si>
    <t xml:space="preserve">Second meeting </t>
  </si>
  <si>
    <t>Develop project plan</t>
  </si>
  <si>
    <t>Find contractors</t>
  </si>
  <si>
    <t>1.2.2</t>
  </si>
  <si>
    <t>Work area map and construction</t>
  </si>
  <si>
    <t xml:space="preserve">Submit project plan </t>
  </si>
  <si>
    <t>1.2.3</t>
  </si>
  <si>
    <t>Project plan approval</t>
  </si>
  <si>
    <t xml:space="preserve">Third meeting </t>
  </si>
  <si>
    <t>1.3.2</t>
  </si>
  <si>
    <t>Construct administrative area</t>
  </si>
  <si>
    <t>1.3.3</t>
  </si>
  <si>
    <t xml:space="preserve">Purchase new equipment </t>
  </si>
  <si>
    <t>1.3.4</t>
  </si>
  <si>
    <t xml:space="preserve">Organize </t>
  </si>
  <si>
    <t>Testing phase</t>
  </si>
  <si>
    <t xml:space="preserve">User training </t>
  </si>
  <si>
    <t>1.4.2</t>
  </si>
  <si>
    <t>1.4.3</t>
  </si>
  <si>
    <t xml:space="preserve">Risk management </t>
  </si>
  <si>
    <t xml:space="preserve">Check project deliverables </t>
  </si>
  <si>
    <t>1.5.2</t>
  </si>
  <si>
    <t xml:space="preserve">Document lessons learned </t>
  </si>
  <si>
    <t>Update files/records</t>
  </si>
  <si>
    <t>1.5.3</t>
  </si>
  <si>
    <t>Approval to close project</t>
  </si>
  <si>
    <t>1.5.4</t>
  </si>
  <si>
    <t>Close contractors</t>
  </si>
  <si>
    <t>1.5.5</t>
  </si>
  <si>
    <t>Submit closing reports</t>
  </si>
  <si>
    <t>Determining Project Team</t>
  </si>
  <si>
    <t>1.1.3</t>
  </si>
  <si>
    <t>Develop Project Charter</t>
  </si>
  <si>
    <t>Project Team Kickoff Meeting</t>
  </si>
  <si>
    <t>Submit Project Charter</t>
  </si>
  <si>
    <t>Project Sponsor Reviews</t>
  </si>
  <si>
    <t>Project Charter Signed</t>
  </si>
  <si>
    <t>Project Second Meeting</t>
  </si>
  <si>
    <t>Develop Project Plan</t>
  </si>
  <si>
    <t>1.2.4</t>
  </si>
  <si>
    <t>1.2.5</t>
  </si>
  <si>
    <t>1.2.6</t>
  </si>
  <si>
    <t>Project Third Meeting</t>
  </si>
  <si>
    <t>Construct Administrative Area</t>
  </si>
  <si>
    <t>Purchase New Equipment</t>
  </si>
  <si>
    <t>Install New Equipment</t>
  </si>
  <si>
    <t>1.3.5</t>
  </si>
  <si>
    <t>1.3.6</t>
  </si>
  <si>
    <t>1.3.7</t>
  </si>
  <si>
    <t>Project Fourth Meeting</t>
  </si>
  <si>
    <t>Approval to Close Project</t>
  </si>
  <si>
    <t>1.5.6</t>
  </si>
  <si>
    <t xml:space="preserve">Baseline schedule </t>
  </si>
  <si>
    <t>WBS</t>
  </si>
  <si>
    <t>Plan dates</t>
  </si>
  <si>
    <t xml:space="preserve">Task Name </t>
  </si>
  <si>
    <t>Duration (days)</t>
  </si>
  <si>
    <t>Start date</t>
  </si>
  <si>
    <t>Finish date</t>
  </si>
  <si>
    <t xml:space="preserve">Constraints </t>
  </si>
  <si>
    <t>Must start on 6/1</t>
  </si>
  <si>
    <t>Will work into the weekend dates</t>
  </si>
  <si>
    <t xml:space="preserve">Develop Project Charter </t>
  </si>
  <si>
    <t xml:space="preserve">Project Charter Signed </t>
  </si>
  <si>
    <t xml:space="preserve">Project Second Meeting </t>
  </si>
  <si>
    <t>Cannot start until charter is signed</t>
  </si>
  <si>
    <t xml:space="preserve">Develop Project Plan </t>
  </si>
  <si>
    <t xml:space="preserve">Work Area Map </t>
  </si>
  <si>
    <t>Cannot start until after second meeting</t>
  </si>
  <si>
    <t xml:space="preserve">Submit Project Plan </t>
  </si>
  <si>
    <t xml:space="preserve">Cannot submit until second meeting </t>
  </si>
  <si>
    <t xml:space="preserve">Project Plan Approval </t>
  </si>
  <si>
    <t>Cannot be approved until all sponsors and stakeholders are involved</t>
  </si>
  <si>
    <t xml:space="preserve">Testing Phase </t>
  </si>
  <si>
    <t xml:space="preserve">User Training </t>
  </si>
  <si>
    <t>Saturday will be for anyone who missed the training</t>
  </si>
  <si>
    <t xml:space="preserve">Project Fourth Meeting </t>
  </si>
  <si>
    <t xml:space="preserve">Fire Marshal Approval </t>
  </si>
  <si>
    <t>Cannot set up appointment until map, equipment and admin area is complete</t>
  </si>
  <si>
    <t>Cannot be assessed until fire marshals approval</t>
  </si>
  <si>
    <t>Must include all of project team feedback</t>
  </si>
  <si>
    <t xml:space="preserve">Update Files / Records </t>
  </si>
  <si>
    <t xml:space="preserve">Approval to Close Project </t>
  </si>
  <si>
    <t xml:space="preserve">Close Contractors </t>
  </si>
  <si>
    <t>Everything will need to be completed to close project</t>
  </si>
  <si>
    <t>Cannot start until stakeholders sign approval (Half Staff - Holiday)</t>
  </si>
  <si>
    <t>Cannot start until plan is approved. Must receive 3 quotes on all subjects</t>
  </si>
  <si>
    <t xml:space="preserve">Must wait for all equipment to be delivered </t>
  </si>
  <si>
    <t>Cannot start until admin area is complete (Half Staff - Holiday)</t>
  </si>
  <si>
    <t>Purchase New Equip.</t>
  </si>
  <si>
    <t>Install New Equip.</t>
  </si>
  <si>
    <t>1.1.1-1.1.2-1.1.3-1.1.4-1.1.5-1.1.6-1.1.7-1.2.2-1.2.3-1.2.4-1.3.1-1.3.2-1.3.3-1.3.4-1.3.5-1.3.7-1.4.1-1.4.2-1.4.3-1.5.1-1.5.3-1.5.4-1.5.5-1.5.6</t>
  </si>
  <si>
    <t xml:space="preserve">Phase Purple's Critical Path: </t>
  </si>
  <si>
    <t>Team Purple Phase Racing</t>
  </si>
  <si>
    <t>PM:</t>
    <phoneticPr fontId="13" type="noConversion"/>
  </si>
  <si>
    <t>Priject :</t>
  </si>
  <si>
    <t>Phase purple</t>
  </si>
  <si>
    <t>Determining Project team</t>
  </si>
  <si>
    <t xml:space="preserve">Cannot start until 1.1.2 is complete </t>
  </si>
  <si>
    <t>Project Team Kickoff meeting</t>
  </si>
  <si>
    <t>Cannot start until 1.1.3 is complete</t>
  </si>
  <si>
    <t>Cannot be submitted until all team members approved and until 1.1.4 is complete</t>
  </si>
  <si>
    <t>Reviewed by all sponsors.  Can sart only after 1.1.5</t>
  </si>
  <si>
    <t>Stakeholders must be present (can start only after 1.1.6)</t>
  </si>
  <si>
    <t xml:space="preserve">Project Third meeting </t>
  </si>
  <si>
    <t>Cannot start third meeting until feedback of stakeholderes</t>
  </si>
  <si>
    <t>Will need map completed before construction (cannot start until 1.2.4 to 1.3.1 is finalized)</t>
  </si>
  <si>
    <t xml:space="preserve">Purchase New Equipmenmt </t>
  </si>
  <si>
    <t xml:space="preserve">Install New Equipmnet </t>
  </si>
  <si>
    <t>Organize after all equipment arrives (can only start after 1.3.4)</t>
  </si>
  <si>
    <t xml:space="preserve">Check Project Deliverabales </t>
  </si>
  <si>
    <t>Following US Holiday (completed after 1.5.2)_</t>
  </si>
  <si>
    <t>Will need approval from all members, stakeholders and sponsors (start after 1.5.3)</t>
  </si>
  <si>
    <t>Will need accounting approval to payout contractors (cannot start until 1.5.4)</t>
  </si>
  <si>
    <t>Approval To Close Project</t>
  </si>
  <si>
    <t>Install New Equipment/Workstations</t>
  </si>
  <si>
    <t>Work Area Map and Construction</t>
  </si>
  <si>
    <t>50/50</t>
  </si>
  <si>
    <t>Phase Purple</t>
  </si>
  <si>
    <t>Inspection/ Safety Officer</t>
  </si>
  <si>
    <t>Must start after project plan approval *DELIVERY DELAYED 14 DAYS*</t>
  </si>
  <si>
    <t>Will begin with first fully installed machine and do one at a time.</t>
  </si>
  <si>
    <t>Cannot occur until testing is complete</t>
  </si>
  <si>
    <t xml:space="preserve">Risk Management </t>
  </si>
  <si>
    <t>Slade Wilson</t>
  </si>
  <si>
    <t>Project has been completed and closed.</t>
  </si>
  <si>
    <t>Closed.</t>
  </si>
  <si>
    <t>2 groups w/ covid</t>
  </si>
  <si>
    <t>Extra crew + 40%</t>
  </si>
  <si>
    <t>Shipping delays of 2 weeks on materials and supplies.  Costs 20% more to get the delivery on time. - Project team and client opted to allow material delay.
Project Architect and entire construction team out for 2 weeks with COVID-19 delta variant staring August 20th.  Must pay them their entire salary the whole time. - Project team and client opted to hire temporary replacement team for 2 weeks since the project had already been delayed 2 weeks for materials.  This doubled cost of labor for project architect and construction team + 40% due to temporary hires.</t>
  </si>
  <si>
    <t>Labor Cost</t>
  </si>
  <si>
    <t>Initiation, Evaluation, and Recommendation</t>
  </si>
  <si>
    <t>Initiation/Evaluation/Recommendation</t>
  </si>
  <si>
    <t>Install new workstations  and equipment</t>
  </si>
  <si>
    <t>Project fourth meeting</t>
  </si>
  <si>
    <t xml:space="preserve">Fire marshall approval </t>
  </si>
  <si>
    <t>Materials</t>
  </si>
  <si>
    <t>Contingency (L)</t>
  </si>
  <si>
    <t>Contingency (M)</t>
  </si>
  <si>
    <t>Post-Delay AC</t>
  </si>
  <si>
    <t>*$50,000 for Licensing Costs / Inspection Fees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</si>
</sst>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5" formatCode="&quot;$&quot;#,##0_);\(&quot;$&quot;#,##0\)"/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m/d;@"/>
    <numFmt numFmtId="165" formatCode="&quot;$&quot;#,##0"/>
    <numFmt numFmtId="166" formatCode="_(&quot;$&quot;* #,##0_);_(&quot;$&quot;* \(#,##0\);_(&quot;$&quot;* &quot;-&quot;?_);_(@_)"/>
    <numFmt numFmtId="167" formatCode="0.0%"/>
    <numFmt numFmtId="168" formatCode="_(&quot;$&quot;* #,##0_);_(&quot;$&quot;* \(#,##0\);_(&quot;$&quot;* &quot;-&quot;??_);_(@_)"/>
    <numFmt numFmtId="169" formatCode="_([$$-409]* #,##0.00_);_([$$-409]* \(#,##0.00\);_([$$-409]* &quot;-&quot;??_);_(@_)"/>
    <numFmt numFmtId="170" formatCode="&quot;$&quot;#,##0.00"/>
  </numFmts>
  <fonts count="40" x14ac:knownFonts="1"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indexed="8"/>
      <name val="Calibri"/>
      <family val="2"/>
    </font>
    <font>
      <sz val="14"/>
      <color indexed="8"/>
      <name val="Calibri"/>
      <family val="2"/>
    </font>
    <font>
      <b/>
      <sz val="12"/>
      <color indexed="8"/>
      <name val="Calibri"/>
      <family val="2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sz val="8"/>
      <name val="Verdana"/>
      <family val="2"/>
    </font>
    <font>
      <sz val="11"/>
      <color indexed="8"/>
      <name val="Calibri"/>
      <family val="2"/>
    </font>
    <font>
      <sz val="8"/>
      <color indexed="8"/>
      <name val="Calibri"/>
      <family val="2"/>
    </font>
    <font>
      <b/>
      <i/>
      <sz val="12"/>
      <color indexed="8"/>
      <name val="Calibri"/>
      <family val="2"/>
    </font>
    <font>
      <u/>
      <sz val="11"/>
      <color theme="10"/>
      <name val="Calibri"/>
      <family val="2"/>
    </font>
    <font>
      <u/>
      <sz val="11"/>
      <color theme="11"/>
      <name val="Calibri"/>
      <family val="2"/>
    </font>
    <font>
      <sz val="8"/>
      <name val="Calibri"/>
      <family val="2"/>
    </font>
    <font>
      <b/>
      <sz val="20"/>
      <color indexed="8"/>
      <name val="Calibri"/>
      <family val="2"/>
    </font>
    <font>
      <sz val="12"/>
      <color rgb="FF000000"/>
      <name val="Calibri"/>
      <family val="2"/>
    </font>
    <font>
      <sz val="12"/>
      <color rgb="FFFF0000"/>
      <name val="Calibri"/>
      <family val="2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6"/>
      <color indexed="8"/>
      <name val="Calibri"/>
      <family val="2"/>
    </font>
    <font>
      <sz val="9"/>
      <color indexed="8"/>
      <name val="Calibri"/>
      <family val="2"/>
    </font>
    <font>
      <sz val="10"/>
      <color indexed="8"/>
      <name val="Calibri"/>
      <family val="2"/>
    </font>
    <font>
      <sz val="7"/>
      <color indexed="8"/>
      <name val="Calibri"/>
      <family val="2"/>
    </font>
    <font>
      <u/>
      <sz val="12"/>
      <color rgb="FF000000"/>
      <name val="Calibri"/>
      <family val="2"/>
    </font>
    <font>
      <sz val="12"/>
      <name val="Calibri"/>
      <family val="2"/>
    </font>
    <font>
      <u/>
      <sz val="12"/>
      <color indexed="8"/>
      <name val="Calibri"/>
      <family val="2"/>
    </font>
    <font>
      <sz val="12"/>
      <name val="Calibri"/>
      <family val="2"/>
      <scheme val="minor"/>
    </font>
    <font>
      <b/>
      <sz val="9"/>
      <color indexed="8"/>
      <name val="Calibri"/>
      <family val="2"/>
    </font>
    <font>
      <sz val="9"/>
      <color rgb="FFFF0000"/>
      <name val="Calibri"/>
      <family val="2"/>
    </font>
    <font>
      <sz val="11"/>
      <color rgb="FFFF0000"/>
      <name val="Calibri"/>
      <family val="2"/>
    </font>
    <font>
      <sz val="6"/>
      <color indexed="8"/>
      <name val="Calibri"/>
      <family val="2"/>
    </font>
    <font>
      <sz val="11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6DCE4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59999389629810485"/>
        <bgColor indexed="64"/>
      </patternFill>
    </fill>
  </fills>
  <borders count="69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thin">
        <color indexed="64"/>
      </right>
      <top/>
      <bottom style="medium">
        <color auto="1"/>
      </bottom>
      <diagonal/>
    </border>
    <border>
      <left/>
      <right style="thin">
        <color indexed="64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 style="medium">
        <color indexed="64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5">
    <xf numFmtId="0" fontId="0" fillId="0" borderId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6" fillId="0" borderId="0"/>
  </cellStyleXfs>
  <cellXfs count="393">
    <xf numFmtId="0" fontId="0" fillId="0" borderId="0" xfId="0"/>
    <xf numFmtId="0" fontId="9" fillId="2" borderId="24" xfId="0" applyFont="1" applyFill="1" applyBorder="1" applyAlignment="1">
      <alignment horizontal="center" vertical="top" wrapText="1"/>
    </xf>
    <xf numFmtId="0" fontId="0" fillId="0" borderId="0" xfId="0" applyAlignment="1">
      <alignment wrapText="1"/>
    </xf>
    <xf numFmtId="0" fontId="8" fillId="0" borderId="0" xfId="47"/>
    <xf numFmtId="0" fontId="8" fillId="0" borderId="0" xfId="47" applyAlignment="1">
      <alignment horizontal="center"/>
    </xf>
    <xf numFmtId="166" fontId="8" fillId="0" borderId="0" xfId="47" applyNumberFormat="1"/>
    <xf numFmtId="166" fontId="8" fillId="0" borderId="0" xfId="47" applyNumberFormat="1" applyBorder="1"/>
    <xf numFmtId="0" fontId="8" fillId="0" borderId="0" xfId="47" applyBorder="1"/>
    <xf numFmtId="0" fontId="24" fillId="0" borderId="0" xfId="47" applyFont="1" applyBorder="1" applyAlignment="1">
      <alignment horizontal="right"/>
    </xf>
    <xf numFmtId="164" fontId="8" fillId="0" borderId="0" xfId="47" applyNumberFormat="1" applyBorder="1"/>
    <xf numFmtId="2" fontId="8" fillId="3" borderId="41" xfId="47" applyNumberFormat="1" applyFill="1" applyBorder="1"/>
    <xf numFmtId="2" fontId="8" fillId="3" borderId="50" xfId="47" applyNumberFormat="1" applyFill="1" applyBorder="1"/>
    <xf numFmtId="2" fontId="8" fillId="3" borderId="52" xfId="47" applyNumberFormat="1" applyFill="1" applyBorder="1"/>
    <xf numFmtId="2" fontId="8" fillId="3" borderId="2" xfId="47" applyNumberFormat="1" applyFill="1" applyBorder="1"/>
    <xf numFmtId="0" fontId="8" fillId="3" borderId="2" xfId="47" applyFill="1" applyBorder="1" applyAlignment="1">
      <alignment horizontal="center"/>
    </xf>
    <xf numFmtId="0" fontId="8" fillId="3" borderId="4" xfId="47" applyFill="1" applyBorder="1" applyAlignment="1">
      <alignment horizontal="center"/>
    </xf>
    <xf numFmtId="0" fontId="8" fillId="3" borderId="5" xfId="47" applyFill="1" applyBorder="1"/>
    <xf numFmtId="0" fontId="8" fillId="3" borderId="2" xfId="47" applyFill="1" applyBorder="1"/>
    <xf numFmtId="0" fontId="8" fillId="3" borderId="2" xfId="47" applyFill="1" applyBorder="1" applyAlignment="1">
      <alignment horizontal="right"/>
    </xf>
    <xf numFmtId="0" fontId="8" fillId="3" borderId="28" xfId="47" applyFill="1" applyBorder="1" applyAlignment="1">
      <alignment horizontal="center"/>
    </xf>
    <xf numFmtId="0" fontId="8" fillId="3" borderId="6" xfId="47" applyFill="1" applyBorder="1"/>
    <xf numFmtId="0" fontId="8" fillId="3" borderId="0" xfId="47" applyFill="1"/>
    <xf numFmtId="167" fontId="0" fillId="3" borderId="0" xfId="48" applyNumberFormat="1" applyFont="1" applyFill="1" applyBorder="1"/>
    <xf numFmtId="0" fontId="8" fillId="3" borderId="0" xfId="47" applyFill="1" applyBorder="1" applyAlignment="1">
      <alignment horizontal="right"/>
    </xf>
    <xf numFmtId="0" fontId="8" fillId="3" borderId="1" xfId="47" applyFill="1" applyBorder="1" applyAlignment="1">
      <alignment horizontal="center"/>
    </xf>
    <xf numFmtId="166" fontId="8" fillId="3" borderId="11" xfId="47" applyNumberFormat="1" applyFill="1" applyBorder="1"/>
    <xf numFmtId="166" fontId="8" fillId="3" borderId="14" xfId="47" applyNumberFormat="1" applyFill="1" applyBorder="1"/>
    <xf numFmtId="166" fontId="8" fillId="3" borderId="10" xfId="47" applyNumberFormat="1" applyFill="1" applyBorder="1"/>
    <xf numFmtId="166" fontId="8" fillId="3" borderId="7" xfId="47" applyNumberFormat="1" applyFill="1" applyBorder="1"/>
    <xf numFmtId="166" fontId="8" fillId="3" borderId="13" xfId="47" applyNumberFormat="1" applyFill="1" applyBorder="1"/>
    <xf numFmtId="0" fontId="8" fillId="3" borderId="31" xfId="47" applyFill="1" applyBorder="1" applyAlignment="1">
      <alignment horizontal="right"/>
    </xf>
    <xf numFmtId="0" fontId="8" fillId="3" borderId="6" xfId="47" applyFill="1" applyBorder="1" applyAlignment="1">
      <alignment horizontal="right"/>
    </xf>
    <xf numFmtId="0" fontId="8" fillId="3" borderId="8" xfId="47" applyFill="1" applyBorder="1" applyAlignment="1">
      <alignment horizontal="right"/>
    </xf>
    <xf numFmtId="166" fontId="8" fillId="3" borderId="0" xfId="47" applyNumberFormat="1" applyFill="1" applyBorder="1" applyAlignment="1">
      <alignment horizontal="right"/>
    </xf>
    <xf numFmtId="166" fontId="8" fillId="3" borderId="0" xfId="47" applyNumberFormat="1" applyFill="1" applyBorder="1"/>
    <xf numFmtId="0" fontId="8" fillId="3" borderId="0" xfId="47" applyFill="1" applyBorder="1"/>
    <xf numFmtId="166" fontId="8" fillId="3" borderId="17" xfId="47" applyNumberFormat="1" applyFill="1" applyBorder="1"/>
    <xf numFmtId="166" fontId="8" fillId="3" borderId="39" xfId="47" applyNumberFormat="1" applyFill="1" applyBorder="1"/>
    <xf numFmtId="0" fontId="8" fillId="3" borderId="15" xfId="47" applyFill="1" applyBorder="1" applyAlignment="1">
      <alignment horizontal="right"/>
    </xf>
    <xf numFmtId="0" fontId="8" fillId="3" borderId="16" xfId="47" applyFill="1" applyBorder="1" applyAlignment="1">
      <alignment horizontal="right"/>
    </xf>
    <xf numFmtId="0" fontId="8" fillId="3" borderId="19" xfId="47" applyFill="1" applyBorder="1" applyAlignment="1">
      <alignment horizontal="center"/>
    </xf>
    <xf numFmtId="168" fontId="8" fillId="5" borderId="12" xfId="47" applyNumberFormat="1" applyFill="1" applyBorder="1" applyAlignment="1">
      <alignment horizontal="center"/>
    </xf>
    <xf numFmtId="0" fontId="8" fillId="3" borderId="50" xfId="47" applyFill="1" applyBorder="1" applyAlignment="1">
      <alignment horizontal="center"/>
    </xf>
    <xf numFmtId="168" fontId="8" fillId="5" borderId="10" xfId="47" applyNumberFormat="1" applyFill="1" applyBorder="1" applyAlignment="1">
      <alignment horizontal="center"/>
    </xf>
    <xf numFmtId="0" fontId="8" fillId="3" borderId="42" xfId="47" applyFill="1" applyBorder="1" applyAlignment="1">
      <alignment horizontal="center"/>
    </xf>
    <xf numFmtId="168" fontId="8" fillId="5" borderId="18" xfId="47" applyNumberFormat="1" applyFill="1" applyBorder="1" applyAlignment="1">
      <alignment horizontal="center"/>
    </xf>
    <xf numFmtId="0" fontId="8" fillId="3" borderId="37" xfId="47" applyFill="1" applyBorder="1" applyAlignment="1">
      <alignment horizontal="center"/>
    </xf>
    <xf numFmtId="0" fontId="8" fillId="0" borderId="0" xfId="47" applyAlignment="1">
      <alignment wrapText="1"/>
    </xf>
    <xf numFmtId="0" fontId="8" fillId="3" borderId="4" xfId="47" applyFill="1" applyBorder="1"/>
    <xf numFmtId="0" fontId="8" fillId="3" borderId="1" xfId="47" applyFill="1" applyBorder="1"/>
    <xf numFmtId="166" fontId="8" fillId="3" borderId="6" xfId="47" applyNumberFormat="1" applyFill="1" applyBorder="1" applyAlignment="1">
      <alignment horizontal="right"/>
    </xf>
    <xf numFmtId="0" fontId="24" fillId="3" borderId="1" xfId="47" applyFont="1" applyFill="1" applyBorder="1" applyAlignment="1">
      <alignment horizontal="right"/>
    </xf>
    <xf numFmtId="167" fontId="0" fillId="3" borderId="6" xfId="48" applyNumberFormat="1" applyFont="1" applyFill="1" applyBorder="1" applyAlignment="1">
      <alignment horizontal="right"/>
    </xf>
    <xf numFmtId="167" fontId="0" fillId="3" borderId="0" xfId="48" applyNumberFormat="1" applyFont="1" applyFill="1" applyBorder="1" applyAlignment="1">
      <alignment horizontal="right"/>
    </xf>
    <xf numFmtId="0" fontId="26" fillId="3" borderId="33" xfId="47" applyFont="1" applyFill="1" applyBorder="1" applyAlignment="1">
      <alignment horizontal="center"/>
    </xf>
    <xf numFmtId="0" fontId="8" fillId="3" borderId="5" xfId="47" applyFill="1" applyBorder="1" applyAlignment="1">
      <alignment horizontal="center"/>
    </xf>
    <xf numFmtId="1" fontId="9" fillId="3" borderId="2" xfId="47" applyNumberFormat="1" applyFont="1" applyFill="1" applyBorder="1" applyAlignment="1">
      <alignment horizontal="center" vertical="center"/>
    </xf>
    <xf numFmtId="0" fontId="13" fillId="3" borderId="2" xfId="47" applyFont="1" applyFill="1" applyBorder="1" applyAlignment="1">
      <alignment horizontal="right"/>
    </xf>
    <xf numFmtId="0" fontId="13" fillId="3" borderId="2" xfId="47" applyFont="1" applyFill="1" applyBorder="1" applyAlignment="1"/>
    <xf numFmtId="0" fontId="8" fillId="3" borderId="4" xfId="47" applyFill="1" applyBorder="1" applyAlignment="1">
      <alignment horizontal="left"/>
    </xf>
    <xf numFmtId="0" fontId="8" fillId="3" borderId="6" xfId="47" applyFill="1" applyBorder="1" applyAlignment="1">
      <alignment horizontal="center"/>
    </xf>
    <xf numFmtId="0" fontId="8" fillId="3" borderId="0" xfId="47" applyFill="1" applyBorder="1" applyAlignment="1">
      <alignment horizontal="center"/>
    </xf>
    <xf numFmtId="0" fontId="13" fillId="3" borderId="0" xfId="47" applyFont="1" applyFill="1" applyBorder="1" applyAlignment="1">
      <alignment horizontal="right"/>
    </xf>
    <xf numFmtId="0" fontId="13" fillId="3" borderId="0" xfId="47" applyFont="1" applyFill="1" applyBorder="1" applyAlignment="1"/>
    <xf numFmtId="0" fontId="13" fillId="2" borderId="1" xfId="47" applyFont="1" applyFill="1" applyBorder="1" applyAlignment="1">
      <alignment horizontal="right"/>
    </xf>
    <xf numFmtId="164" fontId="24" fillId="5" borderId="47" xfId="47" applyNumberFormat="1" applyFont="1" applyFill="1" applyBorder="1" applyAlignment="1">
      <alignment horizontal="right"/>
    </xf>
    <xf numFmtId="0" fontId="24" fillId="5" borderId="47" xfId="47" applyFont="1" applyFill="1" applyBorder="1" applyAlignment="1">
      <alignment horizontal="center"/>
    </xf>
    <xf numFmtId="0" fontId="24" fillId="5" borderId="46" xfId="47" applyFont="1" applyFill="1" applyBorder="1" applyAlignment="1">
      <alignment horizontal="center"/>
    </xf>
    <xf numFmtId="0" fontId="0" fillId="0" borderId="0" xfId="0" applyFill="1" applyAlignment="1"/>
    <xf numFmtId="0" fontId="13" fillId="3" borderId="32" xfId="0" applyFont="1" applyFill="1" applyBorder="1" applyAlignment="1">
      <alignment horizontal="left"/>
    </xf>
    <xf numFmtId="0" fontId="13" fillId="3" borderId="4" xfId="0" applyFont="1" applyFill="1" applyBorder="1" applyAlignment="1">
      <alignment vertical="top"/>
    </xf>
    <xf numFmtId="0" fontId="9" fillId="0" borderId="58" xfId="0" applyFont="1" applyBorder="1" applyAlignment="1">
      <alignment horizontal="center" vertical="center"/>
    </xf>
    <xf numFmtId="0" fontId="10" fillId="0" borderId="58" xfId="0" applyFont="1" applyBorder="1" applyAlignment="1">
      <alignment horizontal="left"/>
    </xf>
    <xf numFmtId="0" fontId="0" fillId="0" borderId="46" xfId="0" applyBorder="1" applyAlignment="1">
      <alignment horizontal="center"/>
    </xf>
    <xf numFmtId="0" fontId="0" fillId="0" borderId="47" xfId="0" applyBorder="1" applyAlignment="1">
      <alignment horizontal="center"/>
    </xf>
    <xf numFmtId="0" fontId="0" fillId="0" borderId="51" xfId="0" applyBorder="1" applyAlignment="1">
      <alignment horizontal="left"/>
    </xf>
    <xf numFmtId="0" fontId="10" fillId="7" borderId="8" xfId="0" applyFont="1" applyFill="1" applyBorder="1"/>
    <xf numFmtId="0" fontId="0" fillId="7" borderId="6" xfId="0" applyFill="1" applyBorder="1"/>
    <xf numFmtId="0" fontId="13" fillId="7" borderId="30" xfId="0" applyFont="1" applyFill="1" applyBorder="1" applyAlignment="1">
      <alignment horizontal="left"/>
    </xf>
    <xf numFmtId="0" fontId="10" fillId="7" borderId="31" xfId="0" applyFont="1" applyFill="1" applyBorder="1"/>
    <xf numFmtId="165" fontId="0" fillId="7" borderId="21" xfId="0" applyNumberFormat="1" applyFill="1" applyBorder="1" applyAlignment="1">
      <alignment horizontal="center" vertical="center"/>
    </xf>
    <xf numFmtId="169" fontId="0" fillId="0" borderId="0" xfId="0" applyNumberFormat="1"/>
    <xf numFmtId="0" fontId="0" fillId="7" borderId="0" xfId="0" applyFill="1"/>
    <xf numFmtId="0" fontId="12" fillId="7" borderId="8" xfId="0" applyFont="1" applyFill="1" applyBorder="1"/>
    <xf numFmtId="0" fontId="0" fillId="7" borderId="8" xfId="0" applyFill="1" applyBorder="1"/>
    <xf numFmtId="0" fontId="9" fillId="6" borderId="26" xfId="0" applyFont="1" applyFill="1" applyBorder="1" applyAlignment="1">
      <alignment horizontal="center" vertical="top" wrapText="1"/>
    </xf>
    <xf numFmtId="16" fontId="0" fillId="0" borderId="0" xfId="0" applyNumberFormat="1"/>
    <xf numFmtId="0" fontId="9" fillId="2" borderId="44" xfId="0" applyFont="1" applyFill="1" applyBorder="1" applyAlignment="1">
      <alignment horizontal="center" vertical="top" wrapText="1"/>
    </xf>
    <xf numFmtId="0" fontId="9" fillId="6" borderId="8" xfId="0" applyFont="1" applyFill="1" applyBorder="1" applyAlignment="1">
      <alignment horizontal="center"/>
    </xf>
    <xf numFmtId="14" fontId="0" fillId="0" borderId="2" xfId="0" applyNumberFormat="1" applyBorder="1"/>
    <xf numFmtId="14" fontId="15" fillId="3" borderId="0" xfId="47" applyNumberFormat="1" applyFont="1" applyFill="1" applyBorder="1" applyAlignment="1">
      <alignment horizontal="center"/>
    </xf>
    <xf numFmtId="0" fontId="0" fillId="4" borderId="1" xfId="0" applyFill="1" applyBorder="1"/>
    <xf numFmtId="0" fontId="0" fillId="4" borderId="0" xfId="0" applyFill="1"/>
    <xf numFmtId="0" fontId="0" fillId="4" borderId="6" xfId="0" applyFill="1" applyBorder="1"/>
    <xf numFmtId="0" fontId="28" fillId="4" borderId="1" xfId="0" applyFont="1" applyFill="1" applyBorder="1"/>
    <xf numFmtId="0" fontId="0" fillId="4" borderId="4" xfId="0" applyFill="1" applyBorder="1"/>
    <xf numFmtId="0" fontId="0" fillId="4" borderId="2" xfId="0" applyFill="1" applyBorder="1"/>
    <xf numFmtId="0" fontId="0" fillId="4" borderId="7" xfId="0" applyNumberFormat="1" applyFill="1" applyBorder="1" applyAlignment="1">
      <alignment horizontal="center"/>
    </xf>
    <xf numFmtId="0" fontId="0" fillId="0" borderId="0" xfId="0" applyNumberFormat="1"/>
    <xf numFmtId="0" fontId="0" fillId="4" borderId="9" xfId="0" applyNumberFormat="1" applyFill="1" applyBorder="1" applyAlignment="1">
      <alignment horizontal="center"/>
    </xf>
    <xf numFmtId="0" fontId="0" fillId="4" borderId="42" xfId="0" applyNumberFormat="1" applyFill="1" applyBorder="1" applyAlignment="1">
      <alignment horizontal="center"/>
    </xf>
    <xf numFmtId="0" fontId="0" fillId="4" borderId="59" xfId="0" applyNumberFormat="1" applyFont="1" applyFill="1" applyBorder="1" applyAlignment="1">
      <alignment horizontal="center" vertical="center"/>
    </xf>
    <xf numFmtId="0" fontId="0" fillId="0" borderId="0" xfId="0" applyNumberFormat="1" applyBorder="1" applyAlignment="1">
      <alignment horizontal="center"/>
    </xf>
    <xf numFmtId="0" fontId="0" fillId="0" borderId="0" xfId="0" applyNumberFormat="1" applyAlignment="1">
      <alignment horizontal="center"/>
    </xf>
    <xf numFmtId="0" fontId="29" fillId="0" borderId="7" xfId="0" applyNumberFormat="1" applyFont="1" applyBorder="1" applyAlignment="1">
      <alignment horizontal="center" vertical="center"/>
    </xf>
    <xf numFmtId="0" fontId="16" fillId="0" borderId="7" xfId="0" applyNumberFormat="1" applyFont="1" applyBorder="1" applyAlignment="1">
      <alignment horizontal="center" vertical="center"/>
    </xf>
    <xf numFmtId="0" fontId="0" fillId="0" borderId="0" xfId="0" applyNumberFormat="1" applyBorder="1"/>
    <xf numFmtId="0" fontId="0" fillId="0" borderId="0" xfId="0" applyNumberFormat="1" applyBorder="1" applyAlignment="1">
      <alignment horizontal="left"/>
    </xf>
    <xf numFmtId="0" fontId="0" fillId="0" borderId="19" xfId="0" applyNumberFormat="1" applyBorder="1"/>
    <xf numFmtId="0" fontId="0" fillId="0" borderId="15" xfId="0" applyNumberFormat="1" applyBorder="1"/>
    <xf numFmtId="0" fontId="0" fillId="0" borderId="15" xfId="0" applyNumberFormat="1" applyBorder="1" applyAlignment="1">
      <alignment horizontal="center"/>
    </xf>
    <xf numFmtId="0" fontId="0" fillId="0" borderId="16" xfId="0" applyNumberFormat="1" applyBorder="1"/>
    <xf numFmtId="0" fontId="0" fillId="0" borderId="1" xfId="0" applyNumberFormat="1" applyBorder="1"/>
    <xf numFmtId="0" fontId="0" fillId="0" borderId="6" xfId="0" applyNumberFormat="1" applyBorder="1"/>
    <xf numFmtId="0" fontId="13" fillId="7" borderId="28" xfId="0" applyFont="1" applyFill="1" applyBorder="1"/>
    <xf numFmtId="170" fontId="12" fillId="7" borderId="0" xfId="0" applyNumberFormat="1" applyFont="1" applyFill="1" applyAlignment="1">
      <alignment horizontal="center" vertical="center"/>
    </xf>
    <xf numFmtId="0" fontId="32" fillId="7" borderId="9" xfId="0" applyFont="1" applyFill="1" applyBorder="1" applyAlignment="1">
      <alignment horizontal="center" vertical="top" wrapText="1"/>
    </xf>
    <xf numFmtId="38" fontId="9" fillId="4" borderId="42" xfId="0" applyNumberFormat="1" applyFont="1" applyFill="1" applyBorder="1" applyAlignment="1">
      <alignment horizontal="center" vertical="center"/>
    </xf>
    <xf numFmtId="6" fontId="23" fillId="4" borderId="38" xfId="0" applyNumberFormat="1" applyFont="1" applyFill="1" applyBorder="1" applyAlignment="1">
      <alignment horizontal="center" vertical="center"/>
    </xf>
    <xf numFmtId="3" fontId="0" fillId="4" borderId="7" xfId="0" applyNumberFormat="1" applyFill="1" applyBorder="1" applyAlignment="1">
      <alignment horizontal="center" vertical="center"/>
    </xf>
    <xf numFmtId="38" fontId="9" fillId="4" borderId="38" xfId="0" applyNumberFormat="1" applyFont="1" applyFill="1" applyBorder="1" applyAlignment="1">
      <alignment horizontal="center" vertical="center"/>
    </xf>
    <xf numFmtId="38" fontId="9" fillId="0" borderId="38" xfId="0" applyNumberFormat="1" applyFont="1" applyBorder="1" applyAlignment="1">
      <alignment horizontal="center" vertical="center"/>
    </xf>
    <xf numFmtId="0" fontId="32" fillId="7" borderId="28" xfId="0" applyFont="1" applyFill="1" applyBorder="1" applyAlignment="1">
      <alignment horizontal="center" vertical="top" wrapText="1"/>
    </xf>
    <xf numFmtId="38" fontId="9" fillId="4" borderId="7" xfId="0" applyNumberFormat="1" applyFont="1" applyFill="1" applyBorder="1" applyAlignment="1">
      <alignment horizontal="center" vertical="center"/>
    </xf>
    <xf numFmtId="38" fontId="9" fillId="4" borderId="7" xfId="0" applyNumberFormat="1" applyFont="1" applyFill="1" applyBorder="1" applyAlignment="1">
      <alignment horizontal="center" vertical="top" wrapText="1"/>
    </xf>
    <xf numFmtId="38" fontId="9" fillId="0" borderId="7" xfId="0" applyNumberFormat="1" applyFont="1" applyBorder="1" applyAlignment="1">
      <alignment horizontal="center" vertical="top" wrapText="1"/>
    </xf>
    <xf numFmtId="38" fontId="9" fillId="0" borderId="38" xfId="0" applyNumberFormat="1" applyFont="1" applyBorder="1" applyAlignment="1">
      <alignment horizontal="center" vertical="top" wrapText="1"/>
    </xf>
    <xf numFmtId="38" fontId="9" fillId="4" borderId="38" xfId="0" applyNumberFormat="1" applyFont="1" applyFill="1" applyBorder="1" applyAlignment="1">
      <alignment horizontal="center" vertical="top" wrapText="1"/>
    </xf>
    <xf numFmtId="3" fontId="9" fillId="4" borderId="7" xfId="0" applyNumberFormat="1" applyFont="1" applyFill="1" applyBorder="1" applyAlignment="1">
      <alignment horizontal="center" vertical="top" wrapText="1"/>
    </xf>
    <xf numFmtId="0" fontId="32" fillId="7" borderId="8" xfId="0" applyFont="1" applyFill="1" applyBorder="1" applyAlignment="1">
      <alignment horizontal="center" vertical="top" wrapText="1"/>
    </xf>
    <xf numFmtId="0" fontId="0" fillId="9" borderId="1" xfId="0" applyFill="1" applyBorder="1"/>
    <xf numFmtId="0" fontId="0" fillId="9" borderId="0" xfId="0" applyFill="1"/>
    <xf numFmtId="0" fontId="28" fillId="4" borderId="0" xfId="0" applyFont="1" applyFill="1"/>
    <xf numFmtId="0" fontId="9" fillId="3" borderId="34" xfId="0" applyFont="1" applyFill="1" applyBorder="1"/>
    <xf numFmtId="0" fontId="9" fillId="3" borderId="53" xfId="0" applyFont="1" applyFill="1" applyBorder="1"/>
    <xf numFmtId="0" fontId="13" fillId="0" borderId="0" xfId="0" applyFont="1" applyAlignment="1">
      <alignment vertical="top"/>
    </xf>
    <xf numFmtId="0" fontId="9" fillId="0" borderId="0" xfId="0" applyFont="1" applyAlignment="1">
      <alignment vertical="top" wrapText="1"/>
    </xf>
    <xf numFmtId="0" fontId="11" fillId="0" borderId="0" xfId="0" applyFont="1" applyAlignment="1">
      <alignment horizontal="left"/>
    </xf>
    <xf numFmtId="0" fontId="0" fillId="0" borderId="0" xfId="0" applyAlignment="1">
      <alignment horizontal="left" wrapText="1"/>
    </xf>
    <xf numFmtId="0" fontId="0" fillId="0" borderId="0" xfId="0"/>
    <xf numFmtId="0" fontId="9" fillId="0" borderId="0" xfId="0" applyNumberFormat="1" applyFont="1" applyBorder="1" applyAlignment="1">
      <alignment vertical="center"/>
    </xf>
    <xf numFmtId="0" fontId="9" fillId="0" borderId="0" xfId="0" applyNumberFormat="1" applyFont="1" applyBorder="1" applyAlignment="1"/>
    <xf numFmtId="0" fontId="0" fillId="0" borderId="4" xfId="0" applyNumberFormat="1" applyBorder="1"/>
    <xf numFmtId="0" fontId="0" fillId="0" borderId="2" xfId="0" applyNumberFormat="1" applyBorder="1"/>
    <xf numFmtId="0" fontId="0" fillId="0" borderId="2" xfId="0" applyNumberFormat="1" applyBorder="1" applyAlignment="1">
      <alignment horizontal="left"/>
    </xf>
    <xf numFmtId="0" fontId="0" fillId="0" borderId="5" xfId="0" applyNumberFormat="1" applyBorder="1"/>
    <xf numFmtId="0" fontId="0" fillId="10" borderId="25" xfId="0" applyFill="1" applyBorder="1"/>
    <xf numFmtId="0" fontId="0" fillId="10" borderId="23" xfId="0" applyFill="1" applyBorder="1"/>
    <xf numFmtId="0" fontId="0" fillId="11" borderId="25" xfId="0" applyFill="1" applyBorder="1"/>
    <xf numFmtId="0" fontId="0" fillId="11" borderId="23" xfId="0" applyFill="1" applyBorder="1" applyAlignment="1">
      <alignment horizontal="center"/>
    </xf>
    <xf numFmtId="0" fontId="0" fillId="11" borderId="40" xfId="0" applyFill="1" applyBorder="1"/>
    <xf numFmtId="0" fontId="0" fillId="11" borderId="58" xfId="0" applyFill="1" applyBorder="1"/>
    <xf numFmtId="0" fontId="0" fillId="11" borderId="58" xfId="0" applyFill="1" applyBorder="1" applyAlignment="1">
      <alignment horizontal="center"/>
    </xf>
    <xf numFmtId="0" fontId="0" fillId="11" borderId="49" xfId="0" applyFill="1" applyBorder="1" applyAlignment="1">
      <alignment horizontal="center"/>
    </xf>
    <xf numFmtId="0" fontId="0" fillId="0" borderId="40" xfId="0" applyBorder="1"/>
    <xf numFmtId="0" fontId="0" fillId="0" borderId="40" xfId="0" applyBorder="1" applyAlignment="1">
      <alignment horizontal="center"/>
    </xf>
    <xf numFmtId="16" fontId="0" fillId="0" borderId="40" xfId="0" applyNumberFormat="1" applyBorder="1"/>
    <xf numFmtId="0" fontId="0" fillId="0" borderId="6" xfId="0" applyBorder="1"/>
    <xf numFmtId="0" fontId="0" fillId="0" borderId="51" xfId="0" applyBorder="1"/>
    <xf numFmtId="0" fontId="0" fillId="0" borderId="51" xfId="0" applyBorder="1" applyAlignment="1">
      <alignment horizontal="center"/>
    </xf>
    <xf numFmtId="16" fontId="0" fillId="0" borderId="51" xfId="0" applyNumberFormat="1" applyBorder="1"/>
    <xf numFmtId="0" fontId="0" fillId="0" borderId="49" xfId="0" applyBorder="1"/>
    <xf numFmtId="0" fontId="0" fillId="0" borderId="49" xfId="0" applyBorder="1" applyAlignment="1">
      <alignment horizontal="center"/>
    </xf>
    <xf numFmtId="16" fontId="0" fillId="0" borderId="49" xfId="0" applyNumberFormat="1" applyBorder="1"/>
    <xf numFmtId="0" fontId="0" fillId="0" borderId="5" xfId="0" applyBorder="1"/>
    <xf numFmtId="0" fontId="0" fillId="0" borderId="2" xfId="0" applyBorder="1"/>
    <xf numFmtId="0" fontId="0" fillId="9" borderId="5" xfId="0" applyFill="1" applyBorder="1"/>
    <xf numFmtId="0" fontId="0" fillId="9" borderId="6" xfId="0" applyFill="1" applyBorder="1"/>
    <xf numFmtId="0" fontId="0" fillId="0" borderId="0" xfId="0"/>
    <xf numFmtId="6" fontId="23" fillId="4" borderId="7" xfId="0" applyNumberFormat="1" applyFont="1" applyFill="1" applyBorder="1" applyAlignment="1">
      <alignment horizontal="center" vertical="center"/>
    </xf>
    <xf numFmtId="165" fontId="0" fillId="5" borderId="37" xfId="49" applyNumberFormat="1" applyFont="1" applyFill="1" applyBorder="1"/>
    <xf numFmtId="165" fontId="8" fillId="0" borderId="0" xfId="47" applyNumberFormat="1" applyBorder="1"/>
    <xf numFmtId="165" fontId="8" fillId="0" borderId="0" xfId="47" applyNumberFormat="1"/>
    <xf numFmtId="0" fontId="3" fillId="3" borderId="0" xfId="47" applyFont="1" applyFill="1" applyBorder="1" applyAlignment="1">
      <alignment horizontal="right"/>
    </xf>
    <xf numFmtId="44" fontId="8" fillId="3" borderId="2" xfId="47" applyNumberFormat="1" applyFill="1" applyBorder="1" applyAlignment="1">
      <alignment horizontal="right"/>
    </xf>
    <xf numFmtId="165" fontId="0" fillId="5" borderId="50" xfId="49" applyNumberFormat="1" applyFont="1" applyFill="1" applyBorder="1"/>
    <xf numFmtId="165" fontId="0" fillId="5" borderId="7" xfId="49" applyNumberFormat="1" applyFont="1" applyFill="1" applyBorder="1"/>
    <xf numFmtId="165" fontId="0" fillId="5" borderId="42" xfId="49" applyNumberFormat="1" applyFont="1" applyFill="1" applyBorder="1"/>
    <xf numFmtId="5" fontId="8" fillId="3" borderId="7" xfId="47" applyNumberFormat="1" applyFill="1" applyBorder="1"/>
    <xf numFmtId="164" fontId="24" fillId="5" borderId="57" xfId="47" applyNumberFormat="1" applyFont="1" applyFill="1" applyBorder="1" applyAlignment="1">
      <alignment horizontal="center"/>
    </xf>
    <xf numFmtId="166" fontId="8" fillId="0" borderId="0" xfId="47" applyNumberFormat="1" applyAlignment="1">
      <alignment horizontal="center"/>
    </xf>
    <xf numFmtId="0" fontId="8" fillId="0" borderId="0" xfId="47" applyFill="1"/>
    <xf numFmtId="166" fontId="8" fillId="0" borderId="0" xfId="47" applyNumberFormat="1" applyFill="1"/>
    <xf numFmtId="166" fontId="8" fillId="13" borderId="17" xfId="47" applyNumberFormat="1" applyFill="1" applyBorder="1"/>
    <xf numFmtId="166" fontId="8" fillId="13" borderId="7" xfId="47" applyNumberFormat="1" applyFill="1" applyBorder="1"/>
    <xf numFmtId="166" fontId="8" fillId="13" borderId="11" xfId="47" applyNumberFormat="1" applyFill="1" applyBorder="1"/>
    <xf numFmtId="2" fontId="8" fillId="13" borderId="41" xfId="47" applyNumberFormat="1" applyFill="1" applyBorder="1"/>
    <xf numFmtId="0" fontId="35" fillId="7" borderId="17" xfId="0" applyFont="1" applyFill="1" applyBorder="1" applyAlignment="1">
      <alignment horizontal="center" vertical="center" wrapText="1"/>
    </xf>
    <xf numFmtId="3" fontId="37" fillId="4" borderId="61" xfId="0" applyNumberFormat="1" applyFont="1" applyFill="1" applyBorder="1" applyAlignment="1">
      <alignment horizontal="center" vertical="center"/>
    </xf>
    <xf numFmtId="38" fontId="9" fillId="4" borderId="62" xfId="0" applyNumberFormat="1" applyFont="1" applyFill="1" applyBorder="1" applyAlignment="1">
      <alignment horizontal="center" vertical="center"/>
    </xf>
    <xf numFmtId="3" fontId="0" fillId="4" borderId="62" xfId="0" applyNumberFormat="1" applyFill="1" applyBorder="1" applyAlignment="1">
      <alignment horizontal="center" vertical="center"/>
    </xf>
    <xf numFmtId="0" fontId="35" fillId="7" borderId="39" xfId="0" applyFont="1" applyFill="1" applyBorder="1" applyAlignment="1">
      <alignment horizontal="center" vertical="center" wrapText="1"/>
    </xf>
    <xf numFmtId="6" fontId="35" fillId="7" borderId="17" xfId="0" applyNumberFormat="1" applyFont="1" applyFill="1" applyBorder="1" applyAlignment="1">
      <alignment horizontal="center" vertical="center" wrapText="1"/>
    </xf>
    <xf numFmtId="0" fontId="32" fillId="7" borderId="66" xfId="0" applyFont="1" applyFill="1" applyBorder="1" applyAlignment="1">
      <alignment horizontal="center" vertical="top" wrapText="1"/>
    </xf>
    <xf numFmtId="0" fontId="32" fillId="7" borderId="44" xfId="0" applyFont="1" applyFill="1" applyBorder="1" applyAlignment="1">
      <alignment horizontal="center" vertical="top" wrapText="1"/>
    </xf>
    <xf numFmtId="0" fontId="32" fillId="7" borderId="49" xfId="0" applyFont="1" applyFill="1" applyBorder="1" applyAlignment="1">
      <alignment horizontal="center" vertical="top" wrapText="1"/>
    </xf>
    <xf numFmtId="0" fontId="32" fillId="7" borderId="2" xfId="0" applyFont="1" applyFill="1" applyBorder="1" applyAlignment="1">
      <alignment horizontal="center" vertical="top" wrapText="1"/>
    </xf>
    <xf numFmtId="38" fontId="9" fillId="4" borderId="11" xfId="0" applyNumberFormat="1" applyFont="1" applyFill="1" applyBorder="1" applyAlignment="1">
      <alignment horizontal="center" vertical="top" wrapText="1"/>
    </xf>
    <xf numFmtId="38" fontId="9" fillId="0" borderId="11" xfId="0" applyNumberFormat="1" applyFont="1" applyBorder="1" applyAlignment="1">
      <alignment horizontal="center" vertical="top" wrapText="1"/>
    </xf>
    <xf numFmtId="38" fontId="9" fillId="4" borderId="11" xfId="0" applyNumberFormat="1" applyFont="1" applyFill="1" applyBorder="1" applyAlignment="1">
      <alignment horizontal="center" vertical="center"/>
    </xf>
    <xf numFmtId="3" fontId="9" fillId="4" borderId="11" xfId="0" applyNumberFormat="1" applyFont="1" applyFill="1" applyBorder="1" applyAlignment="1">
      <alignment horizontal="center" vertical="top" wrapText="1"/>
    </xf>
    <xf numFmtId="0" fontId="9" fillId="8" borderId="58" xfId="0" applyFont="1" applyFill="1" applyBorder="1" applyAlignment="1">
      <alignment horizontal="center" vertical="top" wrapText="1"/>
    </xf>
    <xf numFmtId="38" fontId="9" fillId="4" borderId="47" xfId="0" applyNumberFormat="1" applyFont="1" applyFill="1" applyBorder="1" applyAlignment="1">
      <alignment horizontal="center" vertical="center" wrapText="1"/>
    </xf>
    <xf numFmtId="38" fontId="9" fillId="4" borderId="48" xfId="0" applyNumberFormat="1" applyFont="1" applyFill="1" applyBorder="1" applyAlignment="1">
      <alignment horizontal="center" vertical="center" wrapText="1"/>
    </xf>
    <xf numFmtId="165" fontId="9" fillId="7" borderId="22" xfId="0" applyNumberFormat="1" applyFont="1" applyFill="1" applyBorder="1" applyAlignment="1">
      <alignment horizontal="center" wrapText="1"/>
    </xf>
    <xf numFmtId="0" fontId="13" fillId="7" borderId="25" xfId="0" applyFont="1" applyFill="1" applyBorder="1" applyAlignment="1">
      <alignment horizontal="right"/>
    </xf>
    <xf numFmtId="0" fontId="32" fillId="12" borderId="44" xfId="0" applyFont="1" applyFill="1" applyBorder="1" applyAlignment="1">
      <alignment horizontal="center" vertical="top" wrapText="1"/>
    </xf>
    <xf numFmtId="0" fontId="32" fillId="12" borderId="28" xfId="0" applyFont="1" applyFill="1" applyBorder="1" applyAlignment="1">
      <alignment horizontal="center" vertical="top" wrapText="1"/>
    </xf>
    <xf numFmtId="38" fontId="9" fillId="12" borderId="7" xfId="0" applyNumberFormat="1" applyFont="1" applyFill="1" applyBorder="1" applyAlignment="1">
      <alignment horizontal="center" vertical="top" wrapText="1"/>
    </xf>
    <xf numFmtId="38" fontId="9" fillId="12" borderId="38" xfId="0" applyNumberFormat="1" applyFont="1" applyFill="1" applyBorder="1" applyAlignment="1">
      <alignment horizontal="center" vertical="top" wrapText="1"/>
    </xf>
    <xf numFmtId="38" fontId="9" fillId="12" borderId="7" xfId="0" applyNumberFormat="1" applyFont="1" applyFill="1" applyBorder="1" applyAlignment="1">
      <alignment horizontal="center" vertical="center"/>
    </xf>
    <xf numFmtId="3" fontId="0" fillId="12" borderId="7" xfId="0" applyNumberFormat="1" applyFill="1" applyBorder="1" applyAlignment="1">
      <alignment horizontal="center" vertical="center"/>
    </xf>
    <xf numFmtId="6" fontId="32" fillId="12" borderId="7" xfId="0" applyNumberFormat="1" applyFont="1" applyFill="1" applyBorder="1" applyAlignment="1">
      <alignment horizontal="center" vertical="center"/>
    </xf>
    <xf numFmtId="3" fontId="39" fillId="12" borderId="61" xfId="0" applyNumberFormat="1" applyFont="1" applyFill="1" applyBorder="1" applyAlignment="1">
      <alignment horizontal="center" vertical="center"/>
    </xf>
    <xf numFmtId="38" fontId="9" fillId="4" borderId="57" xfId="0" applyNumberFormat="1" applyFont="1" applyFill="1" applyBorder="1" applyAlignment="1">
      <alignment horizontal="center" vertical="center" wrapText="1"/>
    </xf>
    <xf numFmtId="38" fontId="9" fillId="4" borderId="67" xfId="0" applyNumberFormat="1" applyFont="1" applyFill="1" applyBorder="1" applyAlignment="1">
      <alignment horizontal="center" vertical="center" wrapText="1"/>
    </xf>
    <xf numFmtId="165" fontId="35" fillId="0" borderId="13" xfId="0" applyNumberFormat="1" applyFont="1" applyBorder="1" applyAlignment="1">
      <alignment horizontal="center" vertical="center" wrapText="1"/>
    </xf>
    <xf numFmtId="165" fontId="35" fillId="0" borderId="7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70" fontId="0" fillId="0" borderId="0" xfId="0" applyNumberFormat="1" applyAlignment="1">
      <alignment horizontal="center" vertical="center"/>
    </xf>
    <xf numFmtId="8" fontId="0" fillId="0" borderId="0" xfId="0" applyNumberFormat="1" applyAlignment="1">
      <alignment horizontal="center" vertical="center"/>
    </xf>
    <xf numFmtId="8" fontId="0" fillId="9" borderId="0" xfId="0" applyNumberFormat="1" applyFill="1" applyAlignment="1">
      <alignment horizontal="center" vertical="center"/>
    </xf>
    <xf numFmtId="164" fontId="24" fillId="5" borderId="47" xfId="47" applyNumberFormat="1" applyFont="1" applyFill="1" applyBorder="1" applyAlignment="1">
      <alignment horizontal="center"/>
    </xf>
    <xf numFmtId="0" fontId="12" fillId="0" borderId="0" xfId="0" applyFont="1" applyFill="1"/>
    <xf numFmtId="0" fontId="12" fillId="0" borderId="0" xfId="0" applyFont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6" fontId="35" fillId="0" borderId="7" xfId="0" applyNumberFormat="1" applyFont="1" applyFill="1" applyBorder="1" applyAlignment="1">
      <alignment horizontal="center" vertical="center" wrapText="1"/>
    </xf>
    <xf numFmtId="6" fontId="35" fillId="0" borderId="64" xfId="0" applyNumberFormat="1" applyFont="1" applyFill="1" applyBorder="1" applyAlignment="1">
      <alignment horizontal="center" vertical="center" wrapText="1"/>
    </xf>
    <xf numFmtId="0" fontId="21" fillId="7" borderId="25" xfId="0" applyFont="1" applyFill="1" applyBorder="1" applyAlignment="1">
      <alignment horizontal="center"/>
    </xf>
    <xf numFmtId="0" fontId="21" fillId="7" borderId="22" xfId="0" applyFont="1" applyFill="1" applyBorder="1" applyAlignment="1">
      <alignment horizontal="center"/>
    </xf>
    <xf numFmtId="0" fontId="21" fillId="7" borderId="23" xfId="0" applyFont="1" applyFill="1" applyBorder="1" applyAlignment="1">
      <alignment horizontal="center"/>
    </xf>
    <xf numFmtId="15" fontId="0" fillId="0" borderId="22" xfId="0" applyNumberFormat="1" applyBorder="1"/>
    <xf numFmtId="0" fontId="0" fillId="0" borderId="23" xfId="0" applyBorder="1"/>
    <xf numFmtId="0" fontId="11" fillId="7" borderId="19" xfId="0" applyFont="1" applyFill="1" applyBorder="1" applyAlignment="1">
      <alignment horizontal="center" wrapText="1"/>
    </xf>
    <xf numFmtId="0" fontId="11" fillId="7" borderId="1" xfId="0" applyFont="1" applyFill="1" applyBorder="1" applyAlignment="1">
      <alignment horizontal="center" wrapText="1"/>
    </xf>
    <xf numFmtId="0" fontId="11" fillId="7" borderId="36" xfId="0" applyFont="1" applyFill="1" applyBorder="1" applyAlignment="1">
      <alignment horizontal="center" wrapText="1"/>
    </xf>
    <xf numFmtId="0" fontId="11" fillId="7" borderId="40" xfId="0" applyFont="1" applyFill="1" applyBorder="1" applyAlignment="1">
      <alignment horizontal="center" wrapText="1"/>
    </xf>
    <xf numFmtId="0" fontId="35" fillId="7" borderId="17" xfId="0" applyFont="1" applyFill="1" applyBorder="1" applyAlignment="1">
      <alignment horizontal="center" wrapText="1"/>
    </xf>
    <xf numFmtId="0" fontId="28" fillId="0" borderId="7" xfId="0" applyFont="1" applyBorder="1"/>
    <xf numFmtId="0" fontId="28" fillId="0" borderId="64" xfId="0" applyFont="1" applyBorder="1"/>
    <xf numFmtId="167" fontId="36" fillId="0" borderId="7" xfId="53" applyNumberFormat="1" applyFont="1" applyBorder="1" applyAlignment="1">
      <alignment horizontal="center" vertical="center" wrapText="1"/>
    </xf>
    <xf numFmtId="167" fontId="36" fillId="0" borderId="38" xfId="53" applyNumberFormat="1" applyFont="1" applyBorder="1" applyAlignment="1">
      <alignment horizontal="center" vertical="center" wrapText="1"/>
    </xf>
    <xf numFmtId="6" fontId="35" fillId="7" borderId="63" xfId="0" applyNumberFormat="1" applyFont="1" applyFill="1" applyBorder="1" applyAlignment="1">
      <alignment horizontal="center" vertical="center" wrapText="1"/>
    </xf>
    <xf numFmtId="6" fontId="35" fillId="7" borderId="64" xfId="0" applyNumberFormat="1" applyFont="1" applyFill="1" applyBorder="1" applyAlignment="1">
      <alignment horizontal="center" vertical="center" wrapText="1"/>
    </xf>
    <xf numFmtId="167" fontId="36" fillId="0" borderId="7" xfId="0" applyNumberFormat="1" applyFont="1" applyBorder="1" applyAlignment="1">
      <alignment horizontal="center" vertical="center"/>
    </xf>
    <xf numFmtId="167" fontId="36" fillId="0" borderId="64" xfId="0" applyNumberFormat="1" applyFont="1" applyBorder="1" applyAlignment="1">
      <alignment horizontal="center" vertical="center"/>
    </xf>
    <xf numFmtId="0" fontId="35" fillId="7" borderId="18" xfId="0" applyFont="1" applyFill="1" applyBorder="1" applyAlignment="1">
      <alignment horizontal="center" wrapText="1"/>
    </xf>
    <xf numFmtId="0" fontId="35" fillId="7" borderId="10" xfId="0" applyFont="1" applyFill="1" applyBorder="1" applyAlignment="1">
      <alignment horizontal="center" wrapText="1"/>
    </xf>
    <xf numFmtId="0" fontId="35" fillId="7" borderId="65" xfId="0" applyFont="1" applyFill="1" applyBorder="1" applyAlignment="1">
      <alignment horizontal="center" wrapText="1"/>
    </xf>
    <xf numFmtId="0" fontId="0" fillId="11" borderId="25" xfId="0" applyFill="1" applyBorder="1" applyAlignment="1">
      <alignment horizontal="center"/>
    </xf>
    <xf numFmtId="0" fontId="0" fillId="11" borderId="22" xfId="0" applyFill="1" applyBorder="1" applyAlignment="1">
      <alignment horizontal="center"/>
    </xf>
    <xf numFmtId="0" fontId="0" fillId="11" borderId="23" xfId="0" applyFill="1" applyBorder="1" applyAlignment="1">
      <alignment horizontal="center"/>
    </xf>
    <xf numFmtId="0" fontId="0" fillId="10" borderId="25" xfId="0" applyFill="1" applyBorder="1" applyAlignment="1">
      <alignment horizontal="center"/>
    </xf>
    <xf numFmtId="0" fontId="0" fillId="10" borderId="22" xfId="0" applyFill="1" applyBorder="1" applyAlignment="1">
      <alignment horizontal="center"/>
    </xf>
    <xf numFmtId="0" fontId="0" fillId="10" borderId="23" xfId="0" applyFill="1" applyBorder="1" applyAlignment="1">
      <alignment horizontal="center"/>
    </xf>
    <xf numFmtId="0" fontId="0" fillId="10" borderId="19" xfId="0" applyFill="1" applyBorder="1" applyAlignment="1">
      <alignment horizontal="center"/>
    </xf>
    <xf numFmtId="0" fontId="0" fillId="10" borderId="15" xfId="0" applyFill="1" applyBorder="1" applyAlignment="1">
      <alignment horizontal="center"/>
    </xf>
    <xf numFmtId="0" fontId="0" fillId="10" borderId="16" xfId="0" applyFill="1" applyBorder="1" applyAlignment="1">
      <alignment horizontal="center"/>
    </xf>
    <xf numFmtId="0" fontId="0" fillId="10" borderId="4" xfId="0" applyFill="1" applyBorder="1" applyAlignment="1">
      <alignment horizontal="center"/>
    </xf>
    <xf numFmtId="0" fontId="0" fillId="10" borderId="2" xfId="0" applyFill="1" applyBorder="1" applyAlignment="1">
      <alignment horizontal="center"/>
    </xf>
    <xf numFmtId="0" fontId="0" fillId="10" borderId="5" xfId="0" applyFill="1" applyBorder="1" applyAlignment="1">
      <alignment horizontal="center"/>
    </xf>
    <xf numFmtId="0" fontId="0" fillId="0" borderId="25" xfId="0" applyBorder="1" applyAlignment="1">
      <alignment horizontal="left" wrapText="1"/>
    </xf>
    <xf numFmtId="0" fontId="0" fillId="0" borderId="22" xfId="0" applyBorder="1" applyAlignment="1">
      <alignment horizontal="left" wrapText="1"/>
    </xf>
    <xf numFmtId="0" fontId="0" fillId="0" borderId="23" xfId="0" applyBorder="1" applyAlignment="1">
      <alignment horizontal="left" wrapText="1"/>
    </xf>
    <xf numFmtId="0" fontId="21" fillId="3" borderId="25" xfId="0" applyFont="1" applyFill="1" applyBorder="1" applyAlignment="1">
      <alignment horizontal="center"/>
    </xf>
    <xf numFmtId="0" fontId="21" fillId="3" borderId="22" xfId="0" applyFont="1" applyFill="1" applyBorder="1" applyAlignment="1">
      <alignment horizontal="center"/>
    </xf>
    <xf numFmtId="14" fontId="9" fillId="3" borderId="34" xfId="0" applyNumberFormat="1" applyFont="1" applyFill="1" applyBorder="1" applyAlignment="1">
      <alignment horizontal="center"/>
    </xf>
    <xf numFmtId="0" fontId="9" fillId="3" borderId="34" xfId="0" applyFont="1" applyFill="1" applyBorder="1" applyAlignment="1">
      <alignment horizontal="center"/>
    </xf>
    <xf numFmtId="0" fontId="9" fillId="3" borderId="2" xfId="0" applyFont="1" applyFill="1" applyBorder="1" applyAlignment="1">
      <alignment vertical="top" wrapText="1"/>
    </xf>
    <xf numFmtId="0" fontId="10" fillId="0" borderId="46" xfId="0" applyFont="1" applyBorder="1" applyAlignment="1">
      <alignment horizontal="left"/>
    </xf>
    <xf numFmtId="0" fontId="10" fillId="0" borderId="47" xfId="0" applyFont="1" applyBorder="1" applyAlignment="1">
      <alignment horizontal="left"/>
    </xf>
    <xf numFmtId="0" fontId="10" fillId="0" borderId="48" xfId="0" applyFont="1" applyBorder="1" applyAlignment="1">
      <alignment horizontal="left"/>
    </xf>
    <xf numFmtId="0" fontId="0" fillId="0" borderId="0" xfId="0"/>
    <xf numFmtId="0" fontId="16" fillId="4" borderId="59" xfId="0" applyNumberFormat="1" applyFont="1" applyFill="1" applyBorder="1" applyAlignment="1">
      <alignment horizontal="center" vertical="center"/>
    </xf>
    <xf numFmtId="0" fontId="16" fillId="4" borderId="26" xfId="0" applyNumberFormat="1" applyFont="1" applyFill="1" applyBorder="1" applyAlignment="1">
      <alignment horizontal="center" vertical="center"/>
    </xf>
    <xf numFmtId="0" fontId="31" fillId="0" borderId="1" xfId="0" applyNumberFormat="1" applyFont="1" applyBorder="1" applyAlignment="1">
      <alignment horizontal="center" vertical="center"/>
    </xf>
    <xf numFmtId="0" fontId="31" fillId="0" borderId="0" xfId="0" applyNumberFormat="1" applyFont="1" applyBorder="1" applyAlignment="1">
      <alignment horizontal="center" vertical="center"/>
    </xf>
    <xf numFmtId="0" fontId="38" fillId="4" borderId="59" xfId="0" applyNumberFormat="1" applyFont="1" applyFill="1" applyBorder="1" applyAlignment="1">
      <alignment horizontal="center" vertical="center"/>
    </xf>
    <xf numFmtId="0" fontId="38" fillId="4" borderId="26" xfId="0" applyNumberFormat="1" applyFont="1" applyFill="1" applyBorder="1" applyAlignment="1">
      <alignment horizontal="center" vertical="center"/>
    </xf>
    <xf numFmtId="0" fontId="29" fillId="0" borderId="7" xfId="0" applyNumberFormat="1" applyFont="1" applyBorder="1" applyAlignment="1">
      <alignment horizontal="center" vertical="center"/>
    </xf>
    <xf numFmtId="0" fontId="33" fillId="0" borderId="1" xfId="0" applyNumberFormat="1" applyFont="1" applyBorder="1" applyAlignment="1">
      <alignment horizontal="center"/>
    </xf>
    <xf numFmtId="0" fontId="33" fillId="0" borderId="0" xfId="0" applyNumberFormat="1" applyFont="1" applyBorder="1" applyAlignment="1">
      <alignment horizontal="center"/>
    </xf>
    <xf numFmtId="0" fontId="0" fillId="0" borderId="0" xfId="0" applyNumberFormat="1" applyFont="1" applyBorder="1" applyAlignment="1">
      <alignment horizontal="center"/>
    </xf>
    <xf numFmtId="0" fontId="0" fillId="0" borderId="6" xfId="0" applyNumberFormat="1" applyFont="1" applyBorder="1" applyAlignment="1">
      <alignment horizontal="center"/>
    </xf>
    <xf numFmtId="0" fontId="9" fillId="0" borderId="0" xfId="0" applyNumberFormat="1" applyFont="1" applyBorder="1" applyAlignment="1">
      <alignment horizontal="center" vertical="center"/>
    </xf>
    <xf numFmtId="0" fontId="9" fillId="0" borderId="6" xfId="0" applyNumberFormat="1" applyFont="1" applyBorder="1" applyAlignment="1">
      <alignment horizontal="center" vertical="center"/>
    </xf>
    <xf numFmtId="0" fontId="29" fillId="0" borderId="59" xfId="0" applyNumberFormat="1" applyFont="1" applyBorder="1" applyAlignment="1">
      <alignment horizontal="center" vertical="center"/>
    </xf>
    <xf numFmtId="0" fontId="29" fillId="0" borderId="9" xfId="0" applyNumberFormat="1" applyFont="1" applyBorder="1" applyAlignment="1">
      <alignment horizontal="center" vertical="center"/>
    </xf>
    <xf numFmtId="0" fontId="29" fillId="0" borderId="26" xfId="0" applyNumberFormat="1" applyFont="1" applyBorder="1" applyAlignment="1">
      <alignment horizontal="center" vertical="center"/>
    </xf>
    <xf numFmtId="0" fontId="30" fillId="4" borderId="59" xfId="0" applyNumberFormat="1" applyFont="1" applyFill="1" applyBorder="1" applyAlignment="1">
      <alignment horizontal="center" vertical="center"/>
    </xf>
    <xf numFmtId="0" fontId="30" fillId="4" borderId="26" xfId="0" applyNumberFormat="1" applyFont="1" applyFill="1" applyBorder="1" applyAlignment="1">
      <alignment horizontal="center" vertical="center"/>
    </xf>
    <xf numFmtId="166" fontId="8" fillId="3" borderId="37" xfId="47" applyNumberFormat="1" applyFill="1" applyBorder="1" applyAlignment="1">
      <alignment horizontal="center" vertical="center"/>
    </xf>
    <xf numFmtId="166" fontId="8" fillId="3" borderId="42" xfId="47" applyNumberFormat="1" applyFill="1" applyBorder="1" applyAlignment="1">
      <alignment horizontal="center" vertical="center"/>
    </xf>
    <xf numFmtId="166" fontId="8" fillId="3" borderId="50" xfId="47" applyNumberFormat="1" applyFill="1" applyBorder="1" applyAlignment="1">
      <alignment horizontal="center" vertical="center"/>
    </xf>
    <xf numFmtId="166" fontId="8" fillId="3" borderId="37" xfId="47" applyNumberFormat="1" applyFill="1" applyBorder="1" applyAlignment="1">
      <alignment horizontal="right" vertical="center"/>
    </xf>
    <xf numFmtId="166" fontId="8" fillId="3" borderId="42" xfId="47" applyNumberFormat="1" applyFill="1" applyBorder="1" applyAlignment="1">
      <alignment horizontal="right" vertical="center"/>
    </xf>
    <xf numFmtId="166" fontId="8" fillId="3" borderId="50" xfId="47" applyNumberFormat="1" applyFill="1" applyBorder="1" applyAlignment="1">
      <alignment horizontal="right" vertical="center"/>
    </xf>
    <xf numFmtId="0" fontId="5" fillId="0" borderId="37" xfId="47" applyFont="1" applyBorder="1" applyAlignment="1">
      <alignment horizontal="center" vertical="center"/>
    </xf>
    <xf numFmtId="0" fontId="8" fillId="0" borderId="42" xfId="47" applyBorder="1" applyAlignment="1">
      <alignment horizontal="center" vertical="center"/>
    </xf>
    <xf numFmtId="0" fontId="8" fillId="0" borderId="50" xfId="47" applyBorder="1" applyAlignment="1">
      <alignment horizontal="center" vertical="center"/>
    </xf>
    <xf numFmtId="0" fontId="34" fillId="3" borderId="20" xfId="47" applyFont="1" applyFill="1" applyBorder="1" applyAlignment="1">
      <alignment horizontal="center" vertical="center"/>
    </xf>
    <xf numFmtId="0" fontId="34" fillId="3" borderId="54" xfId="47" applyFont="1" applyFill="1" applyBorder="1" applyAlignment="1">
      <alignment horizontal="center" vertical="center"/>
    </xf>
    <xf numFmtId="0" fontId="34" fillId="3" borderId="27" xfId="47" applyFont="1" applyFill="1" applyBorder="1" applyAlignment="1">
      <alignment horizontal="center" vertical="center"/>
    </xf>
    <xf numFmtId="0" fontId="5" fillId="3" borderId="37" xfId="47" applyFont="1" applyFill="1" applyBorder="1" applyAlignment="1">
      <alignment vertical="center" wrapText="1"/>
    </xf>
    <xf numFmtId="0" fontId="7" fillId="3" borderId="42" xfId="47" applyFont="1" applyFill="1" applyBorder="1" applyAlignment="1">
      <alignment vertical="center" wrapText="1"/>
    </xf>
    <xf numFmtId="0" fontId="7" fillId="3" borderId="50" xfId="47" applyFont="1" applyFill="1" applyBorder="1" applyAlignment="1">
      <alignment vertical="center" wrapText="1"/>
    </xf>
    <xf numFmtId="0" fontId="7" fillId="3" borderId="37" xfId="47" applyFont="1" applyFill="1" applyBorder="1" applyAlignment="1">
      <alignment vertical="center" wrapText="1"/>
    </xf>
    <xf numFmtId="0" fontId="4" fillId="0" borderId="37" xfId="47" applyFont="1" applyBorder="1" applyAlignment="1">
      <alignment horizontal="center" vertical="center"/>
    </xf>
    <xf numFmtId="0" fontId="25" fillId="3" borderId="20" xfId="47" applyFont="1" applyFill="1" applyBorder="1" applyAlignment="1">
      <alignment horizontal="center" vertical="center"/>
    </xf>
    <xf numFmtId="0" fontId="25" fillId="3" borderId="54" xfId="47" applyFont="1" applyFill="1" applyBorder="1" applyAlignment="1">
      <alignment horizontal="center" vertical="center"/>
    </xf>
    <xf numFmtId="0" fontId="25" fillId="3" borderId="27" xfId="47" applyFont="1" applyFill="1" applyBorder="1" applyAlignment="1">
      <alignment horizontal="center" vertical="center"/>
    </xf>
    <xf numFmtId="14" fontId="4" fillId="0" borderId="37" xfId="47" applyNumberFormat="1" applyFont="1" applyBorder="1" applyAlignment="1">
      <alignment horizontal="center" vertical="center" wrapText="1"/>
    </xf>
    <xf numFmtId="0" fontId="8" fillId="0" borderId="42" xfId="47" applyBorder="1" applyAlignment="1">
      <alignment horizontal="center" vertical="center" wrapText="1"/>
    </xf>
    <xf numFmtId="0" fontId="8" fillId="0" borderId="50" xfId="47" applyBorder="1" applyAlignment="1">
      <alignment horizontal="center" vertical="center" wrapText="1"/>
    </xf>
    <xf numFmtId="0" fontId="2" fillId="3" borderId="37" xfId="47" applyFont="1" applyFill="1" applyBorder="1" applyAlignment="1">
      <alignment vertical="center" wrapText="1"/>
    </xf>
    <xf numFmtId="0" fontId="8" fillId="0" borderId="37" xfId="47" applyBorder="1" applyAlignment="1">
      <alignment horizontal="center" vertical="center"/>
    </xf>
    <xf numFmtId="0" fontId="24" fillId="3" borderId="40" xfId="47" applyFont="1" applyFill="1" applyBorder="1" applyAlignment="1">
      <alignment horizontal="right" vertical="center"/>
    </xf>
    <xf numFmtId="0" fontId="24" fillId="3" borderId="49" xfId="47" applyFont="1" applyFill="1" applyBorder="1" applyAlignment="1">
      <alignment horizontal="right" vertical="center"/>
    </xf>
    <xf numFmtId="0" fontId="2" fillId="0" borderId="29" xfId="47" applyFont="1" applyBorder="1" applyAlignment="1">
      <alignment horizontal="left" vertical="top" wrapText="1"/>
    </xf>
    <xf numFmtId="0" fontId="8" fillId="0" borderId="9" xfId="47" applyBorder="1" applyAlignment="1">
      <alignment horizontal="left" vertical="top" wrapText="1"/>
    </xf>
    <xf numFmtId="0" fontId="8" fillId="0" borderId="3" xfId="47" applyBorder="1" applyAlignment="1">
      <alignment horizontal="left" vertical="top" wrapText="1"/>
    </xf>
    <xf numFmtId="0" fontId="8" fillId="0" borderId="29" xfId="47" applyBorder="1" applyAlignment="1">
      <alignment horizontal="left" vertical="top" wrapText="1"/>
    </xf>
    <xf numFmtId="0" fontId="8" fillId="0" borderId="45" xfId="47" applyBorder="1" applyAlignment="1">
      <alignment horizontal="left" vertical="top" wrapText="1"/>
    </xf>
    <xf numFmtId="0" fontId="8" fillId="0" borderId="35" xfId="47" applyBorder="1" applyAlignment="1">
      <alignment horizontal="left" vertical="top" wrapText="1"/>
    </xf>
    <xf numFmtId="0" fontId="8" fillId="0" borderId="56" xfId="47" applyBorder="1" applyAlignment="1">
      <alignment horizontal="left" vertical="top" wrapText="1"/>
    </xf>
    <xf numFmtId="0" fontId="8" fillId="3" borderId="29" xfId="47" applyFill="1" applyBorder="1" applyAlignment="1">
      <alignment horizontal="center" vertical="top"/>
    </xf>
    <xf numFmtId="0" fontId="8" fillId="3" borderId="9" xfId="47" applyFill="1" applyBorder="1" applyAlignment="1">
      <alignment horizontal="center" vertical="top"/>
    </xf>
    <xf numFmtId="0" fontId="8" fillId="3" borderId="3" xfId="47" applyFill="1" applyBorder="1" applyAlignment="1">
      <alignment horizontal="center" vertical="top"/>
    </xf>
    <xf numFmtId="0" fontId="8" fillId="3" borderId="29" xfId="47" applyFill="1" applyBorder="1" applyAlignment="1">
      <alignment horizontal="center"/>
    </xf>
    <xf numFmtId="0" fontId="8" fillId="3" borderId="9" xfId="47" applyFill="1" applyBorder="1" applyAlignment="1">
      <alignment horizontal="center"/>
    </xf>
    <xf numFmtId="0" fontId="8" fillId="3" borderId="3" xfId="47" applyFill="1" applyBorder="1" applyAlignment="1">
      <alignment horizontal="center"/>
    </xf>
    <xf numFmtId="0" fontId="3" fillId="0" borderId="29" xfId="47" applyFont="1" applyBorder="1" applyAlignment="1">
      <alignment horizontal="left" vertical="top" wrapText="1"/>
    </xf>
    <xf numFmtId="168" fontId="9" fillId="3" borderId="2" xfId="49" applyNumberFormat="1" applyFont="1" applyFill="1" applyBorder="1" applyAlignment="1">
      <alignment horizontal="center" vertical="center"/>
    </xf>
    <xf numFmtId="0" fontId="26" fillId="3" borderId="32" xfId="47" applyFont="1" applyFill="1" applyBorder="1" applyAlignment="1">
      <alignment horizontal="center"/>
    </xf>
    <xf numFmtId="0" fontId="26" fillId="3" borderId="34" xfId="47" applyFont="1" applyFill="1" applyBorder="1" applyAlignment="1">
      <alignment horizontal="center"/>
    </xf>
    <xf numFmtId="0" fontId="17" fillId="2" borderId="32" xfId="47" applyFont="1" applyFill="1" applyBorder="1" applyAlignment="1">
      <alignment horizontal="center" vertical="center" wrapText="1"/>
    </xf>
    <xf numFmtId="0" fontId="17" fillId="2" borderId="34" xfId="47" applyFont="1" applyFill="1" applyBorder="1" applyAlignment="1">
      <alignment horizontal="center" vertical="center" wrapText="1"/>
    </xf>
    <xf numFmtId="0" fontId="17" fillId="2" borderId="33" xfId="47" applyFont="1" applyFill="1" applyBorder="1" applyAlignment="1">
      <alignment horizontal="center" vertical="center" wrapText="1"/>
    </xf>
    <xf numFmtId="164" fontId="24" fillId="5" borderId="57" xfId="47" applyNumberFormat="1" applyFont="1" applyFill="1" applyBorder="1" applyAlignment="1">
      <alignment horizontal="center"/>
    </xf>
    <xf numFmtId="164" fontId="24" fillId="5" borderId="23" xfId="47" applyNumberFormat="1" applyFont="1" applyFill="1" applyBorder="1" applyAlignment="1">
      <alignment horizontal="center"/>
    </xf>
    <xf numFmtId="0" fontId="27" fillId="3" borderId="19" xfId="47" applyFont="1" applyFill="1" applyBorder="1" applyAlignment="1">
      <alignment horizontal="center"/>
    </xf>
    <xf numFmtId="0" fontId="27" fillId="3" borderId="15" xfId="47" applyFont="1" applyFill="1" applyBorder="1" applyAlignment="1">
      <alignment horizontal="center"/>
    </xf>
    <xf numFmtId="0" fontId="27" fillId="3" borderId="16" xfId="47" applyFont="1" applyFill="1" applyBorder="1" applyAlignment="1">
      <alignment horizontal="center"/>
    </xf>
    <xf numFmtId="0" fontId="10" fillId="4" borderId="8" xfId="47" applyFont="1" applyFill="1" applyBorder="1" applyAlignment="1">
      <alignment horizontal="left"/>
    </xf>
    <xf numFmtId="14" fontId="15" fillId="3" borderId="0" xfId="47" applyNumberFormat="1" applyFont="1" applyFill="1" applyBorder="1" applyAlignment="1">
      <alignment horizontal="center"/>
    </xf>
    <xf numFmtId="0" fontId="10" fillId="4" borderId="9" xfId="47" applyFont="1" applyFill="1" applyBorder="1" applyAlignment="1">
      <alignment horizontal="left"/>
    </xf>
    <xf numFmtId="14" fontId="15" fillId="0" borderId="0" xfId="47" applyNumberFormat="1" applyFont="1" applyFill="1" applyBorder="1" applyAlignment="1">
      <alignment horizontal="center"/>
    </xf>
    <xf numFmtId="0" fontId="1" fillId="0" borderId="0" xfId="47" applyFont="1" applyFill="1" applyAlignment="1">
      <alignment horizontal="left"/>
    </xf>
    <xf numFmtId="0" fontId="1" fillId="0" borderId="0" xfId="47" applyFont="1" applyFill="1" applyBorder="1" applyAlignment="1">
      <alignment horizontal="left"/>
    </xf>
    <xf numFmtId="4" fontId="8" fillId="0" borderId="1" xfId="47" applyNumberFormat="1" applyFill="1" applyBorder="1"/>
    <xf numFmtId="0" fontId="0" fillId="0" borderId="0" xfId="0" applyBorder="1"/>
    <xf numFmtId="0" fontId="12" fillId="0" borderId="0" xfId="0" applyFont="1" applyBorder="1" applyAlignment="1">
      <alignment horizontal="center"/>
    </xf>
    <xf numFmtId="38" fontId="12" fillId="0" borderId="0" xfId="0" applyNumberFormat="1" applyFont="1" applyBorder="1"/>
    <xf numFmtId="0" fontId="12" fillId="0" borderId="0" xfId="0" applyFont="1" applyBorder="1"/>
    <xf numFmtId="3" fontId="12" fillId="0" borderId="0" xfId="0" applyNumberFormat="1" applyFont="1" applyBorder="1"/>
    <xf numFmtId="0" fontId="8" fillId="3" borderId="5" xfId="47" applyFill="1" applyBorder="1" applyAlignment="1">
      <alignment horizontal="right"/>
    </xf>
    <xf numFmtId="3" fontId="8" fillId="0" borderId="37" xfId="47" applyNumberFormat="1" applyBorder="1" applyAlignment="1">
      <alignment horizontal="center"/>
    </xf>
    <xf numFmtId="3" fontId="0" fillId="0" borderId="37" xfId="49" applyNumberFormat="1" applyFont="1" applyFill="1" applyBorder="1"/>
    <xf numFmtId="3" fontId="0" fillId="0" borderId="55" xfId="49" applyNumberFormat="1" applyFont="1" applyFill="1" applyBorder="1"/>
    <xf numFmtId="3" fontId="0" fillId="13" borderId="37" xfId="49" applyNumberFormat="1" applyFont="1" applyFill="1" applyBorder="1"/>
    <xf numFmtId="3" fontId="8" fillId="0" borderId="42" xfId="47" applyNumberFormat="1" applyBorder="1" applyAlignment="1">
      <alignment horizontal="center"/>
    </xf>
    <xf numFmtId="3" fontId="0" fillId="0" borderId="42" xfId="49" applyNumberFormat="1" applyFont="1" applyFill="1" applyBorder="1"/>
    <xf numFmtId="3" fontId="0" fillId="0" borderId="43" xfId="49" applyNumberFormat="1" applyFont="1" applyFill="1" applyBorder="1"/>
    <xf numFmtId="3" fontId="0" fillId="13" borderId="42" xfId="49" applyNumberFormat="1" applyFont="1" applyFill="1" applyBorder="1"/>
    <xf numFmtId="3" fontId="8" fillId="0" borderId="50" xfId="47" applyNumberFormat="1" applyBorder="1" applyAlignment="1">
      <alignment horizontal="center"/>
    </xf>
    <xf numFmtId="3" fontId="0" fillId="0" borderId="50" xfId="49" applyNumberFormat="1" applyFont="1" applyFill="1" applyBorder="1"/>
    <xf numFmtId="3" fontId="0" fillId="0" borderId="52" xfId="49" applyNumberFormat="1" applyFont="1" applyFill="1" applyBorder="1"/>
    <xf numFmtId="3" fontId="0" fillId="13" borderId="50" xfId="49" applyNumberFormat="1" applyFont="1" applyFill="1" applyBorder="1"/>
    <xf numFmtId="3" fontId="8" fillId="0" borderId="50" xfId="47" applyNumberFormat="1" applyFill="1" applyBorder="1"/>
    <xf numFmtId="3" fontId="8" fillId="0" borderId="52" xfId="47" applyNumberFormat="1" applyFill="1" applyBorder="1"/>
    <xf numFmtId="3" fontId="8" fillId="13" borderId="50" xfId="47" applyNumberFormat="1" applyFill="1" applyBorder="1"/>
    <xf numFmtId="3" fontId="8" fillId="0" borderId="42" xfId="47" applyNumberFormat="1" applyFill="1" applyBorder="1"/>
    <xf numFmtId="3" fontId="0" fillId="12" borderId="37" xfId="49" applyNumberFormat="1" applyFont="1" applyFill="1" applyBorder="1"/>
    <xf numFmtId="3" fontId="0" fillId="0" borderId="60" xfId="49" applyNumberFormat="1" applyFont="1" applyFill="1" applyBorder="1"/>
    <xf numFmtId="3" fontId="0" fillId="9" borderId="42" xfId="49" applyNumberFormat="1" applyFont="1" applyFill="1" applyBorder="1"/>
    <xf numFmtId="3" fontId="8" fillId="0" borderId="0" xfId="47" applyNumberFormat="1"/>
    <xf numFmtId="166" fontId="8" fillId="3" borderId="18" xfId="47" applyNumberFormat="1" applyFill="1" applyBorder="1"/>
    <xf numFmtId="166" fontId="8" fillId="3" borderId="12" xfId="47" applyNumberFormat="1" applyFill="1" applyBorder="1"/>
    <xf numFmtId="0" fontId="24" fillId="3" borderId="15" xfId="47" applyFont="1" applyFill="1" applyBorder="1" applyAlignment="1">
      <alignment horizontal="right"/>
    </xf>
    <xf numFmtId="0" fontId="24" fillId="3" borderId="8" xfId="47" applyFont="1" applyFill="1" applyBorder="1" applyAlignment="1">
      <alignment horizontal="right"/>
    </xf>
    <xf numFmtId="0" fontId="24" fillId="3" borderId="31" xfId="47" applyFont="1" applyFill="1" applyBorder="1" applyAlignment="1">
      <alignment horizontal="right"/>
    </xf>
    <xf numFmtId="0" fontId="24" fillId="3" borderId="2" xfId="47" applyFont="1" applyFill="1" applyBorder="1" applyAlignment="1">
      <alignment horizontal="right"/>
    </xf>
    <xf numFmtId="3" fontId="8" fillId="0" borderId="42" xfId="47" applyNumberFormat="1" applyBorder="1"/>
    <xf numFmtId="3" fontId="8" fillId="0" borderId="43" xfId="47" applyNumberFormat="1" applyBorder="1"/>
    <xf numFmtId="3" fontId="8" fillId="13" borderId="42" xfId="47" applyNumberFormat="1" applyFill="1" applyBorder="1"/>
    <xf numFmtId="0" fontId="8" fillId="3" borderId="8" xfId="47" applyFill="1" applyBorder="1" applyAlignment="1">
      <alignment horizontal="center"/>
    </xf>
    <xf numFmtId="2" fontId="8" fillId="3" borderId="8" xfId="47" applyNumberFormat="1" applyFill="1" applyBorder="1"/>
    <xf numFmtId="2" fontId="8" fillId="3" borderId="68" xfId="47" applyNumberFormat="1" applyFill="1" applyBorder="1"/>
    <xf numFmtId="2" fontId="8" fillId="3" borderId="62" xfId="47" applyNumberFormat="1" applyFill="1" applyBorder="1"/>
    <xf numFmtId="2" fontId="8" fillId="3" borderId="21" xfId="47" applyNumberFormat="1" applyFill="1" applyBorder="1"/>
    <xf numFmtId="2" fontId="8" fillId="13" borderId="21" xfId="47" applyNumberFormat="1" applyFill="1" applyBorder="1"/>
  </cellXfs>
  <cellStyles count="55">
    <cellStyle name="Currency 2" xfId="49" xr:uid="{00000000-0005-0000-0000-000000000000}"/>
    <cellStyle name="Currency 2 2" xfId="52" xr:uid="{00000000-0005-0000-0000-000001000000}"/>
    <cellStyle name="Followed Hyperlink" xfId="34" builtinId="9" hidden="1"/>
    <cellStyle name="Followed Hyperlink" xfId="16" builtinId="9" hidden="1"/>
    <cellStyle name="Followed Hyperlink" xfId="14" builtinId="9" hidden="1"/>
    <cellStyle name="Followed Hyperlink" xfId="38" builtinId="9" hidden="1"/>
    <cellStyle name="Followed Hyperlink" xfId="18" builtinId="9" hidden="1"/>
    <cellStyle name="Followed Hyperlink" xfId="8" builtinId="9" hidden="1"/>
    <cellStyle name="Followed Hyperlink" xfId="4" builtinId="9" hidden="1"/>
    <cellStyle name="Followed Hyperlink" xfId="6" builtinId="9" hidden="1"/>
    <cellStyle name="Followed Hyperlink" xfId="36" builtinId="9" hidden="1"/>
    <cellStyle name="Followed Hyperlink" xfId="26" builtinId="9" hidden="1"/>
    <cellStyle name="Followed Hyperlink" xfId="2" builtinId="9" hidden="1"/>
    <cellStyle name="Followed Hyperlink" xfId="20" builtinId="9" hidden="1"/>
    <cellStyle name="Followed Hyperlink" xfId="42" builtinId="9" hidden="1"/>
    <cellStyle name="Followed Hyperlink" xfId="44" builtinId="9" hidden="1"/>
    <cellStyle name="Followed Hyperlink" xfId="40" builtinId="9" hidden="1"/>
    <cellStyle name="Followed Hyperlink" xfId="10" builtinId="9" hidden="1"/>
    <cellStyle name="Followed Hyperlink" xfId="24" builtinId="9" hidden="1"/>
    <cellStyle name="Followed Hyperlink" xfId="46" builtinId="9" hidden="1"/>
    <cellStyle name="Followed Hyperlink" xfId="32" builtinId="9" hidden="1"/>
    <cellStyle name="Followed Hyperlink" xfId="28" builtinId="9" hidden="1"/>
    <cellStyle name="Followed Hyperlink" xfId="12" builtinId="9" hidden="1"/>
    <cellStyle name="Followed Hyperlink" xfId="30" builtinId="9" hidden="1"/>
    <cellStyle name="Followed Hyperlink" xfId="22" builtinId="9" hidden="1"/>
    <cellStyle name="Hyperlink" xfId="3" builtinId="8" hidden="1"/>
    <cellStyle name="Hyperlink" xfId="1" builtinId="8" hidden="1"/>
    <cellStyle name="Hyperlink" xfId="23" builtinId="8" hidden="1"/>
    <cellStyle name="Hyperlink" xfId="13" builtinId="8" hidden="1"/>
    <cellStyle name="Hyperlink" xfId="15" builtinId="8" hidden="1"/>
    <cellStyle name="Hyperlink" xfId="37" builtinId="8" hidden="1"/>
    <cellStyle name="Hyperlink" xfId="41" builtinId="8" hidden="1"/>
    <cellStyle name="Hyperlink" xfId="19" builtinId="8" hidden="1"/>
    <cellStyle name="Hyperlink" xfId="11" builtinId="8" hidden="1"/>
    <cellStyle name="Hyperlink" xfId="39" builtinId="8" hidden="1"/>
    <cellStyle name="Hyperlink" xfId="27" builtinId="8" hidden="1"/>
    <cellStyle name="Hyperlink" xfId="29" builtinId="8" hidden="1"/>
    <cellStyle name="Hyperlink" xfId="17" builtinId="8" hidden="1"/>
    <cellStyle name="Hyperlink" xfId="7" builtinId="8" hidden="1"/>
    <cellStyle name="Hyperlink" xfId="35" builtinId="8" hidden="1"/>
    <cellStyle name="Hyperlink" xfId="21" builtinId="8" hidden="1"/>
    <cellStyle name="Hyperlink" xfId="25" builtinId="8" hidden="1"/>
    <cellStyle name="Hyperlink" xfId="5" builtinId="8" hidden="1"/>
    <cellStyle name="Hyperlink" xfId="31" builtinId="8" hidden="1"/>
    <cellStyle name="Hyperlink" xfId="9" builtinId="8" hidden="1"/>
    <cellStyle name="Hyperlink" xfId="33" builtinId="8" hidden="1"/>
    <cellStyle name="Hyperlink" xfId="45" builtinId="8" hidden="1"/>
    <cellStyle name="Hyperlink" xfId="43" builtinId="8" hidden="1"/>
    <cellStyle name="Normal" xfId="0" builtinId="0"/>
    <cellStyle name="Normal 2" xfId="47" xr:uid="{00000000-0005-0000-0000-000031000000}"/>
    <cellStyle name="Normal 2 2" xfId="50" xr:uid="{00000000-0005-0000-0000-000032000000}"/>
    <cellStyle name="Normal 3" xfId="54" xr:uid="{FE533CBE-10D1-438A-B361-973A3212E392}"/>
    <cellStyle name="Percent" xfId="53" builtinId="5"/>
    <cellStyle name="Percent 2" xfId="48" xr:uid="{00000000-0005-0000-0000-000033000000}"/>
    <cellStyle name="Percent 2 2" xfId="51" xr:uid="{00000000-0005-0000-0000-000034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CC00"/>
      <color rgb="FF97470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Performance Indicators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'EV Plan'!$H$95</c:f>
              <c:strCache>
                <c:ptCount val="1"/>
                <c:pt idx="0">
                  <c:v>SPI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'EV Plan'!$I$1:$R$1</c:f>
              <c:numCache>
                <c:formatCode>m/d;@</c:formatCode>
                <c:ptCount val="10"/>
                <c:pt idx="0">
                  <c:v>44337</c:v>
                </c:pt>
                <c:pt idx="1">
                  <c:v>44344</c:v>
                </c:pt>
                <c:pt idx="2">
                  <c:v>44351</c:v>
                </c:pt>
                <c:pt idx="3">
                  <c:v>44358</c:v>
                </c:pt>
                <c:pt idx="4">
                  <c:v>44365</c:v>
                </c:pt>
                <c:pt idx="5">
                  <c:v>44372</c:v>
                </c:pt>
                <c:pt idx="6">
                  <c:v>44379</c:v>
                </c:pt>
                <c:pt idx="7">
                  <c:v>44386</c:v>
                </c:pt>
                <c:pt idx="8">
                  <c:v>44393</c:v>
                </c:pt>
                <c:pt idx="9">
                  <c:v>44400</c:v>
                </c:pt>
              </c:numCache>
            </c:numRef>
          </c:cat>
          <c:val>
            <c:numRef>
              <c:f>'EV Plan'!$I$95:$L$95</c:f>
              <c:numCache>
                <c:formatCode>General</c:formatCode>
                <c:ptCount val="4"/>
                <c:pt idx="0">
                  <c:v>1</c:v>
                </c:pt>
                <c:pt idx="2" formatCode="0.00">
                  <c:v>1</c:v>
                </c:pt>
                <c:pt idx="3" formatCode="0.0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D3F-4D09-A967-FE24E70B6368}"/>
            </c:ext>
          </c:extLst>
        </c:ser>
        <c:ser>
          <c:idx val="1"/>
          <c:order val="1"/>
          <c:tx>
            <c:strRef>
              <c:f>'EV Plan'!$H$96</c:f>
              <c:strCache>
                <c:ptCount val="1"/>
                <c:pt idx="0">
                  <c:v>CPI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'EV Plan'!$I$1:$R$1</c:f>
              <c:numCache>
                <c:formatCode>m/d;@</c:formatCode>
                <c:ptCount val="10"/>
                <c:pt idx="0">
                  <c:v>44337</c:v>
                </c:pt>
                <c:pt idx="1">
                  <c:v>44344</c:v>
                </c:pt>
                <c:pt idx="2">
                  <c:v>44351</c:v>
                </c:pt>
                <c:pt idx="3">
                  <c:v>44358</c:v>
                </c:pt>
                <c:pt idx="4">
                  <c:v>44365</c:v>
                </c:pt>
                <c:pt idx="5">
                  <c:v>44372</c:v>
                </c:pt>
                <c:pt idx="6">
                  <c:v>44379</c:v>
                </c:pt>
                <c:pt idx="7">
                  <c:v>44386</c:v>
                </c:pt>
                <c:pt idx="8">
                  <c:v>44393</c:v>
                </c:pt>
                <c:pt idx="9">
                  <c:v>44400</c:v>
                </c:pt>
              </c:numCache>
            </c:numRef>
          </c:cat>
          <c:val>
            <c:numRef>
              <c:f>'EV Plan'!$I$96:$L$96</c:f>
              <c:numCache>
                <c:formatCode>General</c:formatCode>
                <c:ptCount val="4"/>
                <c:pt idx="0">
                  <c:v>1</c:v>
                </c:pt>
                <c:pt idx="2" formatCode="0.00">
                  <c:v>1</c:v>
                </c:pt>
                <c:pt idx="3" formatCode="0.0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D3F-4D09-A967-FE24E70B63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6166400"/>
        <c:axId val="286185344"/>
      </c:lineChart>
      <c:dateAx>
        <c:axId val="2861664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Date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m/d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6185344"/>
        <c:crosses val="autoZero"/>
        <c:auto val="0"/>
        <c:lblOffset val="100"/>
        <c:baseTimeUnit val="days"/>
        <c:majorUnit val="7"/>
        <c:majorTimeUnit val="days"/>
        <c:minorUnit val="7"/>
        <c:minorTimeUnit val="days"/>
      </c:dateAx>
      <c:valAx>
        <c:axId val="286185344"/>
        <c:scaling>
          <c:orientation val="minMax"/>
          <c:max val="2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Indicator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6166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Performance Indicators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'EV Plan'!$H$95</c:f>
              <c:strCache>
                <c:ptCount val="1"/>
                <c:pt idx="0">
                  <c:v>SPI</c:v>
                </c:pt>
              </c:strCache>
            </c:strRef>
          </c:tx>
          <c:spPr>
            <a:ln w="60325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'EV Plan'!$K$1:$AA$1</c:f>
              <c:numCache>
                <c:formatCode>m/d;@</c:formatCode>
                <c:ptCount val="17"/>
                <c:pt idx="0">
                  <c:v>44351</c:v>
                </c:pt>
                <c:pt idx="1">
                  <c:v>44358</c:v>
                </c:pt>
                <c:pt idx="2">
                  <c:v>44365</c:v>
                </c:pt>
                <c:pt idx="3">
                  <c:v>44372</c:v>
                </c:pt>
                <c:pt idx="4">
                  <c:v>44379</c:v>
                </c:pt>
                <c:pt idx="5">
                  <c:v>44386</c:v>
                </c:pt>
                <c:pt idx="6">
                  <c:v>44393</c:v>
                </c:pt>
                <c:pt idx="7">
                  <c:v>44400</c:v>
                </c:pt>
                <c:pt idx="8">
                  <c:v>44407</c:v>
                </c:pt>
                <c:pt idx="9">
                  <c:v>44414</c:v>
                </c:pt>
                <c:pt idx="10">
                  <c:v>44421</c:v>
                </c:pt>
                <c:pt idx="11">
                  <c:v>44428</c:v>
                </c:pt>
                <c:pt idx="12">
                  <c:v>44435</c:v>
                </c:pt>
                <c:pt idx="13">
                  <c:v>44442</c:v>
                </c:pt>
                <c:pt idx="14">
                  <c:v>44449</c:v>
                </c:pt>
                <c:pt idx="15">
                  <c:v>44456</c:v>
                </c:pt>
                <c:pt idx="16">
                  <c:v>44463</c:v>
                </c:pt>
              </c:numCache>
            </c:numRef>
          </c:cat>
          <c:val>
            <c:numRef>
              <c:f>'EV Plan'!$K$95:$AA$95</c:f>
              <c:numCache>
                <c:formatCode>0.00</c:formatCode>
                <c:ptCount val="17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0.8579308452917962</c:v>
                </c:pt>
                <c:pt idx="11">
                  <c:v>0.81510635757564753</c:v>
                </c:pt>
                <c:pt idx="12">
                  <c:v>0.94065524721764071</c:v>
                </c:pt>
                <c:pt idx="13">
                  <c:v>0.8338642652538637</c:v>
                </c:pt>
                <c:pt idx="14">
                  <c:v>0.83017762519520111</c:v>
                </c:pt>
                <c:pt idx="15">
                  <c:v>0.98569861343781795</c:v>
                </c:pt>
                <c:pt idx="16">
                  <c:v>0.99999999999999989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A08-42ED-BA31-670C29F013FC}"/>
            </c:ext>
          </c:extLst>
        </c:ser>
        <c:ser>
          <c:idx val="1"/>
          <c:order val="1"/>
          <c:tx>
            <c:strRef>
              <c:f>'EV Plan'!$H$96</c:f>
              <c:strCache>
                <c:ptCount val="1"/>
                <c:pt idx="0">
                  <c:v>CPI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'EV Plan'!$K$1:$AA$1</c:f>
              <c:numCache>
                <c:formatCode>m/d;@</c:formatCode>
                <c:ptCount val="17"/>
                <c:pt idx="0">
                  <c:v>44351</c:v>
                </c:pt>
                <c:pt idx="1">
                  <c:v>44358</c:v>
                </c:pt>
                <c:pt idx="2">
                  <c:v>44365</c:v>
                </c:pt>
                <c:pt idx="3">
                  <c:v>44372</c:v>
                </c:pt>
                <c:pt idx="4">
                  <c:v>44379</c:v>
                </c:pt>
                <c:pt idx="5">
                  <c:v>44386</c:v>
                </c:pt>
                <c:pt idx="6">
                  <c:v>44393</c:v>
                </c:pt>
                <c:pt idx="7">
                  <c:v>44400</c:v>
                </c:pt>
                <c:pt idx="8">
                  <c:v>44407</c:v>
                </c:pt>
                <c:pt idx="9">
                  <c:v>44414</c:v>
                </c:pt>
                <c:pt idx="10">
                  <c:v>44421</c:v>
                </c:pt>
                <c:pt idx="11">
                  <c:v>44428</c:v>
                </c:pt>
                <c:pt idx="12">
                  <c:v>44435</c:v>
                </c:pt>
                <c:pt idx="13">
                  <c:v>44442</c:v>
                </c:pt>
                <c:pt idx="14">
                  <c:v>44449</c:v>
                </c:pt>
                <c:pt idx="15">
                  <c:v>44456</c:v>
                </c:pt>
                <c:pt idx="16">
                  <c:v>44463</c:v>
                </c:pt>
              </c:numCache>
            </c:numRef>
          </c:cat>
          <c:val>
            <c:numRef>
              <c:f>'EV Plan'!$K$96:$AA$96</c:f>
              <c:numCache>
                <c:formatCode>0.00</c:formatCode>
                <c:ptCount val="17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0.99235003203582928</c:v>
                </c:pt>
                <c:pt idx="13">
                  <c:v>0.98556319144286708</c:v>
                </c:pt>
                <c:pt idx="14">
                  <c:v>0.98570441577357903</c:v>
                </c:pt>
                <c:pt idx="15">
                  <c:v>0.98793271822903583</c:v>
                </c:pt>
                <c:pt idx="16">
                  <c:v>0.98810324396178617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A08-42ED-BA31-670C29F013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6641536"/>
        <c:axId val="286644096"/>
      </c:lineChart>
      <c:dateAx>
        <c:axId val="2866415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Date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m/d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6644096"/>
        <c:crosses val="autoZero"/>
        <c:auto val="0"/>
        <c:lblOffset val="100"/>
        <c:baseTimeUnit val="days"/>
        <c:majorUnit val="7"/>
        <c:majorTimeUnit val="days"/>
        <c:minorUnit val="7"/>
        <c:minorTimeUnit val="days"/>
      </c:dateAx>
      <c:valAx>
        <c:axId val="286644096"/>
        <c:scaling>
          <c:orientation val="minMax"/>
          <c:max val="1.5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Indicator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t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6641536"/>
        <c:crosses val="autoZero"/>
        <c:crossBetween val="between"/>
        <c:majorUnit val="0.1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Program Performance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'EV Plan'!$H$90</c:f>
              <c:strCache>
                <c:ptCount val="1"/>
                <c:pt idx="0">
                  <c:v>Cumulative PV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'EV Plan'!$K$1:$AA$1</c:f>
              <c:numCache>
                <c:formatCode>m/d;@</c:formatCode>
                <c:ptCount val="17"/>
                <c:pt idx="0">
                  <c:v>44351</c:v>
                </c:pt>
                <c:pt idx="1">
                  <c:v>44358</c:v>
                </c:pt>
                <c:pt idx="2">
                  <c:v>44365</c:v>
                </c:pt>
                <c:pt idx="3">
                  <c:v>44372</c:v>
                </c:pt>
                <c:pt idx="4">
                  <c:v>44379</c:v>
                </c:pt>
                <c:pt idx="5">
                  <c:v>44386</c:v>
                </c:pt>
                <c:pt idx="6">
                  <c:v>44393</c:v>
                </c:pt>
                <c:pt idx="7">
                  <c:v>44400</c:v>
                </c:pt>
                <c:pt idx="8">
                  <c:v>44407</c:v>
                </c:pt>
                <c:pt idx="9">
                  <c:v>44414</c:v>
                </c:pt>
                <c:pt idx="10">
                  <c:v>44421</c:v>
                </c:pt>
                <c:pt idx="11">
                  <c:v>44428</c:v>
                </c:pt>
                <c:pt idx="12">
                  <c:v>44435</c:v>
                </c:pt>
                <c:pt idx="13">
                  <c:v>44442</c:v>
                </c:pt>
                <c:pt idx="14">
                  <c:v>44449</c:v>
                </c:pt>
                <c:pt idx="15">
                  <c:v>44456</c:v>
                </c:pt>
                <c:pt idx="16">
                  <c:v>44463</c:v>
                </c:pt>
              </c:numCache>
            </c:numRef>
          </c:cat>
          <c:val>
            <c:numRef>
              <c:f>'EV Plan'!$K$90:$AA$90</c:f>
              <c:numCache>
                <c:formatCode>_("$"* #,##0_);_("$"* \(#,##0\);_("$"* "-"?_);_(@_)</c:formatCode>
                <c:ptCount val="17"/>
                <c:pt idx="0">
                  <c:v>2654.7750000000001</c:v>
                </c:pt>
                <c:pt idx="1">
                  <c:v>3449.9250000000002</c:v>
                </c:pt>
                <c:pt idx="2">
                  <c:v>4225.8375000000005</c:v>
                </c:pt>
                <c:pt idx="3">
                  <c:v>9049.32</c:v>
                </c:pt>
                <c:pt idx="4">
                  <c:v>17698.5</c:v>
                </c:pt>
                <c:pt idx="5">
                  <c:v>19596.599999999999</c:v>
                </c:pt>
                <c:pt idx="6">
                  <c:v>91260.515000000014</c:v>
                </c:pt>
                <c:pt idx="7">
                  <c:v>227341.84000000003</c:v>
                </c:pt>
                <c:pt idx="8">
                  <c:v>292569.79000000004</c:v>
                </c:pt>
                <c:pt idx="9">
                  <c:v>334983.98875000002</c:v>
                </c:pt>
                <c:pt idx="10">
                  <c:v>390455.7</c:v>
                </c:pt>
                <c:pt idx="11">
                  <c:v>410969.66750000004</c:v>
                </c:pt>
                <c:pt idx="12">
                  <c:v>415089.05750000005</c:v>
                </c:pt>
                <c:pt idx="13">
                  <c:v>492849.59750000003</c:v>
                </c:pt>
                <c:pt idx="14">
                  <c:v>500000.29500000004</c:v>
                </c:pt>
                <c:pt idx="15">
                  <c:v>500000.29500000004</c:v>
                </c:pt>
                <c:pt idx="16">
                  <c:v>500000.29500000004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71-415F-BD6F-ECE07161F6B2}"/>
            </c:ext>
          </c:extLst>
        </c:ser>
        <c:ser>
          <c:idx val="1"/>
          <c:order val="1"/>
          <c:tx>
            <c:strRef>
              <c:f>'EV Plan'!$H$92</c:f>
              <c:strCache>
                <c:ptCount val="1"/>
                <c:pt idx="0">
                  <c:v>Cumulative AC</c:v>
                </c:pt>
              </c:strCache>
            </c:strRef>
          </c:tx>
          <c:spPr>
            <a:ln w="66675" cap="rnd">
              <a:solidFill>
                <a:srgbClr val="7030A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accent6">
                  <a:lumMod val="60000"/>
                  <a:lumOff val="40000"/>
                </a:schemeClr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'EV Plan'!$K$1:$AA$1</c:f>
              <c:numCache>
                <c:formatCode>m/d;@</c:formatCode>
                <c:ptCount val="17"/>
                <c:pt idx="0">
                  <c:v>44351</c:v>
                </c:pt>
                <c:pt idx="1">
                  <c:v>44358</c:v>
                </c:pt>
                <c:pt idx="2">
                  <c:v>44365</c:v>
                </c:pt>
                <c:pt idx="3">
                  <c:v>44372</c:v>
                </c:pt>
                <c:pt idx="4">
                  <c:v>44379</c:v>
                </c:pt>
                <c:pt idx="5">
                  <c:v>44386</c:v>
                </c:pt>
                <c:pt idx="6">
                  <c:v>44393</c:v>
                </c:pt>
                <c:pt idx="7">
                  <c:v>44400</c:v>
                </c:pt>
                <c:pt idx="8">
                  <c:v>44407</c:v>
                </c:pt>
                <c:pt idx="9">
                  <c:v>44414</c:v>
                </c:pt>
                <c:pt idx="10">
                  <c:v>44421</c:v>
                </c:pt>
                <c:pt idx="11">
                  <c:v>44428</c:v>
                </c:pt>
                <c:pt idx="12">
                  <c:v>44435</c:v>
                </c:pt>
                <c:pt idx="13">
                  <c:v>44442</c:v>
                </c:pt>
                <c:pt idx="14">
                  <c:v>44449</c:v>
                </c:pt>
                <c:pt idx="15">
                  <c:v>44456</c:v>
                </c:pt>
                <c:pt idx="16">
                  <c:v>44463</c:v>
                </c:pt>
              </c:numCache>
            </c:numRef>
          </c:cat>
          <c:val>
            <c:numRef>
              <c:f>'EV Plan'!$K$92:$AA$92</c:f>
              <c:numCache>
                <c:formatCode>_("$"* #,##0_);_("$"* \(#,##0\);_("$"* "-"?_);_(@_)</c:formatCode>
                <c:ptCount val="17"/>
                <c:pt idx="0">
                  <c:v>2654.7750000000001</c:v>
                </c:pt>
                <c:pt idx="1">
                  <c:v>3449.9250000000002</c:v>
                </c:pt>
                <c:pt idx="2">
                  <c:v>4225.8375000000005</c:v>
                </c:pt>
                <c:pt idx="3">
                  <c:v>9049.32</c:v>
                </c:pt>
                <c:pt idx="4">
                  <c:v>17698.5</c:v>
                </c:pt>
                <c:pt idx="5">
                  <c:v>19596.599999999999</c:v>
                </c:pt>
                <c:pt idx="6">
                  <c:v>91260.515000000014</c:v>
                </c:pt>
                <c:pt idx="7">
                  <c:v>227341.84000000003</c:v>
                </c:pt>
                <c:pt idx="8">
                  <c:v>292569.79000000004</c:v>
                </c:pt>
                <c:pt idx="9">
                  <c:v>334983.98875000002</c:v>
                </c:pt>
                <c:pt idx="10">
                  <c:v>334983.98875000002</c:v>
                </c:pt>
                <c:pt idx="11">
                  <c:v>334983.98875000002</c:v>
                </c:pt>
                <c:pt idx="12">
                  <c:v>393465.7</c:v>
                </c:pt>
                <c:pt idx="13">
                  <c:v>416989.66749999998</c:v>
                </c:pt>
                <c:pt idx="14">
                  <c:v>421109.0575</c:v>
                </c:pt>
                <c:pt idx="15">
                  <c:v>498869.59749999997</c:v>
                </c:pt>
                <c:pt idx="16">
                  <c:v>506020.29499999998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F71-415F-BD6F-ECE07161F6B2}"/>
            </c:ext>
          </c:extLst>
        </c:ser>
        <c:ser>
          <c:idx val="2"/>
          <c:order val="2"/>
          <c:tx>
            <c:strRef>
              <c:f>'EV Plan'!$H$94</c:f>
              <c:strCache>
                <c:ptCount val="1"/>
                <c:pt idx="0">
                  <c:v>Cumulative EV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accent6">
                  <a:lumMod val="60000"/>
                  <a:lumOff val="40000"/>
                </a:schemeClr>
              </a:solidFill>
              <a:ln w="9525">
                <a:solidFill>
                  <a:schemeClr val="accent6">
                    <a:lumMod val="75000"/>
                  </a:schemeClr>
                </a:solidFill>
              </a:ln>
              <a:effectLst/>
            </c:spPr>
          </c:marker>
          <c:cat>
            <c:numRef>
              <c:f>'EV Plan'!$K$1:$AA$1</c:f>
              <c:numCache>
                <c:formatCode>m/d;@</c:formatCode>
                <c:ptCount val="17"/>
                <c:pt idx="0">
                  <c:v>44351</c:v>
                </c:pt>
                <c:pt idx="1">
                  <c:v>44358</c:v>
                </c:pt>
                <c:pt idx="2">
                  <c:v>44365</c:v>
                </c:pt>
                <c:pt idx="3">
                  <c:v>44372</c:v>
                </c:pt>
                <c:pt idx="4">
                  <c:v>44379</c:v>
                </c:pt>
                <c:pt idx="5">
                  <c:v>44386</c:v>
                </c:pt>
                <c:pt idx="6">
                  <c:v>44393</c:v>
                </c:pt>
                <c:pt idx="7">
                  <c:v>44400</c:v>
                </c:pt>
                <c:pt idx="8">
                  <c:v>44407</c:v>
                </c:pt>
                <c:pt idx="9">
                  <c:v>44414</c:v>
                </c:pt>
                <c:pt idx="10">
                  <c:v>44421</c:v>
                </c:pt>
                <c:pt idx="11">
                  <c:v>44428</c:v>
                </c:pt>
                <c:pt idx="12">
                  <c:v>44435</c:v>
                </c:pt>
                <c:pt idx="13">
                  <c:v>44442</c:v>
                </c:pt>
                <c:pt idx="14">
                  <c:v>44449</c:v>
                </c:pt>
                <c:pt idx="15">
                  <c:v>44456</c:v>
                </c:pt>
                <c:pt idx="16">
                  <c:v>44463</c:v>
                </c:pt>
              </c:numCache>
            </c:numRef>
          </c:cat>
          <c:val>
            <c:numRef>
              <c:f>'EV Plan'!$K$94:$AA$94</c:f>
              <c:numCache>
                <c:formatCode>_("$"* #,##0_);_("$"* \(#,##0\);_("$"* "-"?_);_(@_)</c:formatCode>
                <c:ptCount val="17"/>
                <c:pt idx="0">
                  <c:v>2654.7750000000001</c:v>
                </c:pt>
                <c:pt idx="1">
                  <c:v>3449.9250000000002</c:v>
                </c:pt>
                <c:pt idx="2">
                  <c:v>4225.8375000000005</c:v>
                </c:pt>
                <c:pt idx="3">
                  <c:v>9049.32</c:v>
                </c:pt>
                <c:pt idx="4">
                  <c:v>17698.5</c:v>
                </c:pt>
                <c:pt idx="5">
                  <c:v>19596.599999999999</c:v>
                </c:pt>
                <c:pt idx="6">
                  <c:v>91260.515000000014</c:v>
                </c:pt>
                <c:pt idx="7">
                  <c:v>227341.84000000003</c:v>
                </c:pt>
                <c:pt idx="8">
                  <c:v>292569.79000000004</c:v>
                </c:pt>
                <c:pt idx="9">
                  <c:v>334983.98875000002</c:v>
                </c:pt>
                <c:pt idx="10">
                  <c:v>334983.98875000002</c:v>
                </c:pt>
                <c:pt idx="11">
                  <c:v>334983.98875000002</c:v>
                </c:pt>
                <c:pt idx="12">
                  <c:v>390455.7</c:v>
                </c:pt>
                <c:pt idx="13">
                  <c:v>410969.66749999998</c:v>
                </c:pt>
                <c:pt idx="14">
                  <c:v>415089.0575</c:v>
                </c:pt>
                <c:pt idx="15">
                  <c:v>492849.59749999997</c:v>
                </c:pt>
                <c:pt idx="16">
                  <c:v>500000.29499999998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F71-415F-BD6F-ECE07161F6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7007488"/>
        <c:axId val="287009792"/>
      </c:lineChart>
      <c:dateAx>
        <c:axId val="2870074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Date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m/d;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7009792"/>
        <c:crosses val="autoZero"/>
        <c:auto val="1"/>
        <c:lblOffset val="100"/>
        <c:baseTimeUnit val="days"/>
        <c:majorUnit val="7"/>
        <c:majorTimeUnit val="days"/>
        <c:minorUnit val="7"/>
        <c:minorTimeUnit val="days"/>
      </c:dateAx>
      <c:valAx>
        <c:axId val="287009792"/>
        <c:scaling>
          <c:orientation val="minMax"/>
          <c:max val="6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Direct $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(&quot;$&quot;* #,##0_);_(&quot;$&quot;* \(#,##0\);_(&quot;$&quot;* &quot;-&quot;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7007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46</xdr:col>
      <xdr:colOff>563728</xdr:colOff>
      <xdr:row>5</xdr:row>
      <xdr:rowOff>143332</xdr:rowOff>
    </xdr:from>
    <xdr:to>
      <xdr:col>47</xdr:col>
      <xdr:colOff>568200</xdr:colOff>
      <xdr:row>7</xdr:row>
      <xdr:rowOff>3509</xdr:rowOff>
    </xdr:to>
    <xdr:sp macro="" textlink="">
      <xdr:nvSpPr>
        <xdr:cNvPr id="60" name="TextBox 59">
          <a:extLst>
            <a:ext uri="{FF2B5EF4-FFF2-40B4-BE49-F238E27FC236}">
              <a16:creationId xmlns:a16="http://schemas.microsoft.com/office/drawing/2014/main" id="{9D1CCCFC-67DA-40A7-857F-9AFA717A8AB6}"/>
            </a:ext>
          </a:extLst>
        </xdr:cNvPr>
        <xdr:cNvSpPr txBox="1"/>
      </xdr:nvSpPr>
      <xdr:spPr>
        <a:xfrm rot="18905752">
          <a:off x="27279085" y="1107171"/>
          <a:ext cx="616794" cy="24571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algn="ctr"/>
          <a:r>
            <a:rPr lang="en-US" sz="1100"/>
            <a:t>Lag 8</a:t>
          </a:r>
        </a:p>
      </xdr:txBody>
    </xdr:sp>
    <xdr:clientData/>
  </xdr:twoCellAnchor>
  <xdr:twoCellAnchor>
    <xdr:from>
      <xdr:col>35</xdr:col>
      <xdr:colOff>179021</xdr:colOff>
      <xdr:row>1</xdr:row>
      <xdr:rowOff>21223</xdr:rowOff>
    </xdr:from>
    <xdr:to>
      <xdr:col>35</xdr:col>
      <xdr:colOff>465990</xdr:colOff>
      <xdr:row>4</xdr:row>
      <xdr:rowOff>58878</xdr:rowOff>
    </xdr:to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id="{D6E34AE7-7888-4BA1-A60E-47CD888F497D}"/>
            </a:ext>
          </a:extLst>
        </xdr:cNvPr>
        <xdr:cNvSpPr txBox="1"/>
      </xdr:nvSpPr>
      <xdr:spPr>
        <a:xfrm rot="2919348">
          <a:off x="19994348" y="378485"/>
          <a:ext cx="615958" cy="2869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algn="ctr"/>
          <a:r>
            <a:rPr lang="en-US" sz="1100"/>
            <a:t>Lag 5</a:t>
          </a:r>
        </a:p>
      </xdr:txBody>
    </xdr:sp>
    <xdr:clientData/>
  </xdr:twoCellAnchor>
  <xdr:twoCellAnchor>
    <xdr:from>
      <xdr:col>0</xdr:col>
      <xdr:colOff>433388</xdr:colOff>
      <xdr:row>2</xdr:row>
      <xdr:rowOff>134434</xdr:rowOff>
    </xdr:from>
    <xdr:to>
      <xdr:col>2</xdr:col>
      <xdr:colOff>433388</xdr:colOff>
      <xdr:row>7</xdr:row>
      <xdr:rowOff>80963</xdr:rowOff>
    </xdr:to>
    <xdr:sp macro="" textlink="">
      <xdr:nvSpPr>
        <xdr:cNvPr id="32" name="Oval 31">
          <a:extLst>
            <a:ext uri="{FF2B5EF4-FFF2-40B4-BE49-F238E27FC236}">
              <a16:creationId xmlns:a16="http://schemas.microsoft.com/office/drawing/2014/main" id="{00000000-0008-0000-0400-000020000000}"/>
            </a:ext>
          </a:extLst>
        </xdr:cNvPr>
        <xdr:cNvSpPr/>
      </xdr:nvSpPr>
      <xdr:spPr>
        <a:xfrm>
          <a:off x="433388" y="515434"/>
          <a:ext cx="904875" cy="899029"/>
        </a:xfrm>
        <a:prstGeom prst="ellipse">
          <a:avLst/>
        </a:prstGeom>
        <a:solidFill>
          <a:sysClr val="window" lastClr="FFFFFF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400">
              <a:solidFill>
                <a:sysClr val="windowText" lastClr="000000"/>
              </a:solidFill>
            </a:rPr>
            <a:t>Start</a:t>
          </a:r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7</xdr:col>
      <xdr:colOff>19050</xdr:colOff>
      <xdr:row>4</xdr:row>
      <xdr:rowOff>171450</xdr:rowOff>
    </xdr:from>
    <xdr:to>
      <xdr:col>7</xdr:col>
      <xdr:colOff>438150</xdr:colOff>
      <xdr:row>4</xdr:row>
      <xdr:rowOff>171451</xdr:rowOff>
    </xdr:to>
    <xdr:cxnSp macro="">
      <xdr:nvCxnSpPr>
        <xdr:cNvPr id="37" name="Straight Arrow Connector 36">
          <a:extLst>
            <a:ext uri="{FF2B5EF4-FFF2-40B4-BE49-F238E27FC236}">
              <a16:creationId xmlns:a16="http://schemas.microsoft.com/office/drawing/2014/main" id="{00000000-0008-0000-0400-000025000000}"/>
            </a:ext>
          </a:extLst>
        </xdr:cNvPr>
        <xdr:cNvCxnSpPr/>
      </xdr:nvCxnSpPr>
      <xdr:spPr>
        <a:xfrm flipV="1">
          <a:off x="3495675" y="933450"/>
          <a:ext cx="419100" cy="1"/>
        </a:xfrm>
        <a:prstGeom prst="straightConnector1">
          <a:avLst/>
        </a:prstGeom>
        <a:ln w="22225">
          <a:solidFill>
            <a:srgbClr val="FF0000"/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97</xdr:col>
      <xdr:colOff>498705</xdr:colOff>
      <xdr:row>5</xdr:row>
      <xdr:rowOff>122011</xdr:rowOff>
    </xdr:from>
    <xdr:to>
      <xdr:col>99</xdr:col>
      <xdr:colOff>162608</xdr:colOff>
      <xdr:row>10</xdr:row>
      <xdr:rowOff>68540</xdr:rowOff>
    </xdr:to>
    <xdr:sp macro="" textlink="">
      <xdr:nvSpPr>
        <xdr:cNvPr id="31" name="Oval 30">
          <a:extLst>
            <a:ext uri="{FF2B5EF4-FFF2-40B4-BE49-F238E27FC236}">
              <a16:creationId xmlns:a16="http://schemas.microsoft.com/office/drawing/2014/main" id="{00000000-0008-0000-0400-00001F000000}"/>
            </a:ext>
          </a:extLst>
        </xdr:cNvPr>
        <xdr:cNvSpPr/>
      </xdr:nvSpPr>
      <xdr:spPr>
        <a:xfrm>
          <a:off x="60506205" y="1085850"/>
          <a:ext cx="888546" cy="910369"/>
        </a:xfrm>
        <a:prstGeom prst="ellipse">
          <a:avLst/>
        </a:prstGeom>
        <a:solidFill>
          <a:sysClr val="window" lastClr="FFFFFF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400">
              <a:solidFill>
                <a:sysClr val="windowText" lastClr="000000"/>
              </a:solidFill>
            </a:rPr>
            <a:t>End</a:t>
          </a:r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11</xdr:col>
      <xdr:colOff>0</xdr:colOff>
      <xdr:row>5</xdr:row>
      <xdr:rowOff>0</xdr:rowOff>
    </xdr:from>
    <xdr:to>
      <xdr:col>11</xdr:col>
      <xdr:colOff>419100</xdr:colOff>
      <xdr:row>5</xdr:row>
      <xdr:rowOff>1</xdr:rowOff>
    </xdr:to>
    <xdr:cxnSp macro="">
      <xdr:nvCxnSpPr>
        <xdr:cNvPr id="12" name="Straight Arrow Connector 11">
          <a:extLst>
            <a:ext uri="{FF2B5EF4-FFF2-40B4-BE49-F238E27FC236}">
              <a16:creationId xmlns:a16="http://schemas.microsoft.com/office/drawing/2014/main" id="{43788FF0-688B-46CF-A8E9-0B58E56F52ED}"/>
            </a:ext>
          </a:extLst>
        </xdr:cNvPr>
        <xdr:cNvCxnSpPr/>
      </xdr:nvCxnSpPr>
      <xdr:spPr>
        <a:xfrm flipV="1">
          <a:off x="5962650" y="952500"/>
          <a:ext cx="419100" cy="1"/>
        </a:xfrm>
        <a:prstGeom prst="straightConnector1">
          <a:avLst/>
        </a:prstGeom>
        <a:ln w="22225">
          <a:solidFill>
            <a:srgbClr val="FF0000"/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5</xdr:row>
      <xdr:rowOff>0</xdr:rowOff>
    </xdr:from>
    <xdr:to>
      <xdr:col>15</xdr:col>
      <xdr:colOff>419100</xdr:colOff>
      <xdr:row>5</xdr:row>
      <xdr:rowOff>1</xdr:rowOff>
    </xdr:to>
    <xdr:cxnSp macro="">
      <xdr:nvCxnSpPr>
        <xdr:cNvPr id="29" name="Straight Arrow Connector 28">
          <a:extLst>
            <a:ext uri="{FF2B5EF4-FFF2-40B4-BE49-F238E27FC236}">
              <a16:creationId xmlns:a16="http://schemas.microsoft.com/office/drawing/2014/main" id="{BE269022-E571-47F6-8B42-680C1DE420A6}"/>
            </a:ext>
          </a:extLst>
        </xdr:cNvPr>
        <xdr:cNvCxnSpPr/>
      </xdr:nvCxnSpPr>
      <xdr:spPr>
        <a:xfrm flipV="1">
          <a:off x="8477250" y="952500"/>
          <a:ext cx="419100" cy="1"/>
        </a:xfrm>
        <a:prstGeom prst="straightConnector1">
          <a:avLst/>
        </a:prstGeom>
        <a:ln w="22225">
          <a:solidFill>
            <a:srgbClr val="FF0000"/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0</xdr:colOff>
      <xdr:row>5</xdr:row>
      <xdr:rowOff>0</xdr:rowOff>
    </xdr:from>
    <xdr:to>
      <xdr:col>19</xdr:col>
      <xdr:colOff>419100</xdr:colOff>
      <xdr:row>5</xdr:row>
      <xdr:rowOff>1</xdr:rowOff>
    </xdr:to>
    <xdr:cxnSp macro="">
      <xdr:nvCxnSpPr>
        <xdr:cNvPr id="30" name="Straight Arrow Connector 29">
          <a:extLst>
            <a:ext uri="{FF2B5EF4-FFF2-40B4-BE49-F238E27FC236}">
              <a16:creationId xmlns:a16="http://schemas.microsoft.com/office/drawing/2014/main" id="{1F3CB3C7-D9E9-4AB5-9C22-45F557DF4F92}"/>
            </a:ext>
          </a:extLst>
        </xdr:cNvPr>
        <xdr:cNvCxnSpPr/>
      </xdr:nvCxnSpPr>
      <xdr:spPr>
        <a:xfrm flipV="1">
          <a:off x="10953750" y="952500"/>
          <a:ext cx="419100" cy="1"/>
        </a:xfrm>
        <a:prstGeom prst="straightConnector1">
          <a:avLst/>
        </a:prstGeom>
        <a:ln w="22225">
          <a:solidFill>
            <a:srgbClr val="FF0000"/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0</xdr:colOff>
      <xdr:row>5</xdr:row>
      <xdr:rowOff>0</xdr:rowOff>
    </xdr:from>
    <xdr:to>
      <xdr:col>23</xdr:col>
      <xdr:colOff>419100</xdr:colOff>
      <xdr:row>5</xdr:row>
      <xdr:rowOff>1</xdr:rowOff>
    </xdr:to>
    <xdr:cxnSp macro="">
      <xdr:nvCxnSpPr>
        <xdr:cNvPr id="33" name="Straight Arrow Connector 32">
          <a:extLst>
            <a:ext uri="{FF2B5EF4-FFF2-40B4-BE49-F238E27FC236}">
              <a16:creationId xmlns:a16="http://schemas.microsoft.com/office/drawing/2014/main" id="{A9210AB5-CA7C-4EF6-99C1-CB44EE6B3FBA}"/>
            </a:ext>
          </a:extLst>
        </xdr:cNvPr>
        <xdr:cNvCxnSpPr/>
      </xdr:nvCxnSpPr>
      <xdr:spPr>
        <a:xfrm flipV="1">
          <a:off x="13430250" y="952500"/>
          <a:ext cx="419100" cy="1"/>
        </a:xfrm>
        <a:prstGeom prst="straightConnector1">
          <a:avLst/>
        </a:prstGeom>
        <a:ln w="22225">
          <a:solidFill>
            <a:srgbClr val="FF0000"/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0</xdr:colOff>
      <xdr:row>5</xdr:row>
      <xdr:rowOff>0</xdr:rowOff>
    </xdr:from>
    <xdr:to>
      <xdr:col>27</xdr:col>
      <xdr:colOff>419100</xdr:colOff>
      <xdr:row>5</xdr:row>
      <xdr:rowOff>1</xdr:rowOff>
    </xdr:to>
    <xdr:cxnSp macro="">
      <xdr:nvCxnSpPr>
        <xdr:cNvPr id="35" name="Straight Arrow Connector 34">
          <a:extLst>
            <a:ext uri="{FF2B5EF4-FFF2-40B4-BE49-F238E27FC236}">
              <a16:creationId xmlns:a16="http://schemas.microsoft.com/office/drawing/2014/main" id="{BC49E3AD-2616-4953-B820-B902E1CAE1C3}"/>
            </a:ext>
          </a:extLst>
        </xdr:cNvPr>
        <xdr:cNvCxnSpPr/>
      </xdr:nvCxnSpPr>
      <xdr:spPr>
        <a:xfrm flipV="1">
          <a:off x="15906750" y="952500"/>
          <a:ext cx="419100" cy="1"/>
        </a:xfrm>
        <a:prstGeom prst="straightConnector1">
          <a:avLst/>
        </a:prstGeom>
        <a:ln w="22225">
          <a:solidFill>
            <a:srgbClr val="FF0000"/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80</xdr:col>
      <xdr:colOff>10583</xdr:colOff>
      <xdr:row>8</xdr:row>
      <xdr:rowOff>113441</xdr:rowOff>
    </xdr:from>
    <xdr:to>
      <xdr:col>80</xdr:col>
      <xdr:colOff>605895</xdr:colOff>
      <xdr:row>11</xdr:row>
      <xdr:rowOff>116417</xdr:rowOff>
    </xdr:to>
    <xdr:cxnSp macro="">
      <xdr:nvCxnSpPr>
        <xdr:cNvPr id="39" name="Straight Arrow Connector 38">
          <a:extLst>
            <a:ext uri="{FF2B5EF4-FFF2-40B4-BE49-F238E27FC236}">
              <a16:creationId xmlns:a16="http://schemas.microsoft.com/office/drawing/2014/main" id="{2ACC3BC8-459B-4902-9FD0-1AA883298476}"/>
            </a:ext>
          </a:extLst>
        </xdr:cNvPr>
        <xdr:cNvCxnSpPr/>
      </xdr:nvCxnSpPr>
      <xdr:spPr>
        <a:xfrm>
          <a:off x="46524333" y="1637441"/>
          <a:ext cx="595312" cy="574476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71</xdr:col>
      <xdr:colOff>0</xdr:colOff>
      <xdr:row>8</xdr:row>
      <xdr:rowOff>116417</xdr:rowOff>
    </xdr:from>
    <xdr:to>
      <xdr:col>72</xdr:col>
      <xdr:colOff>603250</xdr:colOff>
      <xdr:row>11</xdr:row>
      <xdr:rowOff>95255</xdr:rowOff>
    </xdr:to>
    <xdr:cxnSp macro="">
      <xdr:nvCxnSpPr>
        <xdr:cNvPr id="43" name="Straight Arrow Connector 42">
          <a:extLst>
            <a:ext uri="{FF2B5EF4-FFF2-40B4-BE49-F238E27FC236}">
              <a16:creationId xmlns:a16="http://schemas.microsoft.com/office/drawing/2014/main" id="{2C625007-CCFE-43C7-87A4-B4042F486CFB}"/>
            </a:ext>
          </a:extLst>
        </xdr:cNvPr>
        <xdr:cNvCxnSpPr/>
      </xdr:nvCxnSpPr>
      <xdr:spPr>
        <a:xfrm flipV="1">
          <a:off x="41708917" y="1640417"/>
          <a:ext cx="1037166" cy="550338"/>
        </a:xfrm>
        <a:prstGeom prst="straightConnector1">
          <a:avLst/>
        </a:prstGeom>
        <a:ln w="22225">
          <a:solidFill>
            <a:srgbClr val="FF0000"/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76</xdr:col>
      <xdr:colOff>10584</xdr:colOff>
      <xdr:row>7</xdr:row>
      <xdr:rowOff>169333</xdr:rowOff>
    </xdr:from>
    <xdr:to>
      <xdr:col>77</xdr:col>
      <xdr:colOff>10583</xdr:colOff>
      <xdr:row>7</xdr:row>
      <xdr:rowOff>169337</xdr:rowOff>
    </xdr:to>
    <xdr:cxnSp macro="">
      <xdr:nvCxnSpPr>
        <xdr:cNvPr id="44" name="Straight Arrow Connector 43">
          <a:extLst>
            <a:ext uri="{FF2B5EF4-FFF2-40B4-BE49-F238E27FC236}">
              <a16:creationId xmlns:a16="http://schemas.microsoft.com/office/drawing/2014/main" id="{D265953C-E774-49C6-94CB-CEC9940B0403}"/>
            </a:ext>
          </a:extLst>
        </xdr:cNvPr>
        <xdr:cNvCxnSpPr/>
      </xdr:nvCxnSpPr>
      <xdr:spPr>
        <a:xfrm flipV="1">
          <a:off x="44354751" y="1502833"/>
          <a:ext cx="613832" cy="4"/>
        </a:xfrm>
        <a:prstGeom prst="straightConnector1">
          <a:avLst/>
        </a:prstGeom>
        <a:ln w="22225">
          <a:solidFill>
            <a:srgbClr val="FF0000"/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89</xdr:col>
      <xdr:colOff>0</xdr:colOff>
      <xdr:row>8</xdr:row>
      <xdr:rowOff>0</xdr:rowOff>
    </xdr:from>
    <xdr:to>
      <xdr:col>90</xdr:col>
      <xdr:colOff>71437</xdr:colOff>
      <xdr:row>8</xdr:row>
      <xdr:rowOff>3</xdr:rowOff>
    </xdr:to>
    <xdr:cxnSp macro="">
      <xdr:nvCxnSpPr>
        <xdr:cNvPr id="46" name="Straight Arrow Connector 45">
          <a:extLst>
            <a:ext uri="{FF2B5EF4-FFF2-40B4-BE49-F238E27FC236}">
              <a16:creationId xmlns:a16="http://schemas.microsoft.com/office/drawing/2014/main" id="{DB1EC2AC-CF31-4CBB-8925-0FCF7E6AC886}"/>
            </a:ext>
          </a:extLst>
        </xdr:cNvPr>
        <xdr:cNvCxnSpPr/>
      </xdr:nvCxnSpPr>
      <xdr:spPr>
        <a:xfrm flipV="1">
          <a:off x="58007250" y="1524000"/>
          <a:ext cx="690562" cy="3"/>
        </a:xfrm>
        <a:prstGeom prst="straightConnector1">
          <a:avLst/>
        </a:prstGeom>
        <a:ln w="22225">
          <a:solidFill>
            <a:srgbClr val="FF0000"/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93</xdr:col>
      <xdr:colOff>0</xdr:colOff>
      <xdr:row>8</xdr:row>
      <xdr:rowOff>0</xdr:rowOff>
    </xdr:from>
    <xdr:to>
      <xdr:col>94</xdr:col>
      <xdr:colOff>71437</xdr:colOff>
      <xdr:row>8</xdr:row>
      <xdr:rowOff>3</xdr:rowOff>
    </xdr:to>
    <xdr:cxnSp macro="">
      <xdr:nvCxnSpPr>
        <xdr:cNvPr id="47" name="Straight Arrow Connector 46">
          <a:extLst>
            <a:ext uri="{FF2B5EF4-FFF2-40B4-BE49-F238E27FC236}">
              <a16:creationId xmlns:a16="http://schemas.microsoft.com/office/drawing/2014/main" id="{A1DC14EE-DE32-4AEB-AF11-053197BB5F24}"/>
            </a:ext>
          </a:extLst>
        </xdr:cNvPr>
        <xdr:cNvCxnSpPr/>
      </xdr:nvCxnSpPr>
      <xdr:spPr>
        <a:xfrm flipV="1">
          <a:off x="60483750" y="1524000"/>
          <a:ext cx="690562" cy="3"/>
        </a:xfrm>
        <a:prstGeom prst="straightConnector1">
          <a:avLst/>
        </a:prstGeom>
        <a:ln w="22225">
          <a:solidFill>
            <a:srgbClr val="FF0000"/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600983</xdr:colOff>
      <xdr:row>5</xdr:row>
      <xdr:rowOff>11341</xdr:rowOff>
    </xdr:from>
    <xdr:to>
      <xdr:col>32</xdr:col>
      <xdr:colOff>11339</xdr:colOff>
      <xdr:row>8</xdr:row>
      <xdr:rowOff>136071</xdr:rowOff>
    </xdr:to>
    <xdr:cxnSp macro="">
      <xdr:nvCxnSpPr>
        <xdr:cNvPr id="34" name="Straight Arrow Connector 33">
          <a:extLst>
            <a:ext uri="{FF2B5EF4-FFF2-40B4-BE49-F238E27FC236}">
              <a16:creationId xmlns:a16="http://schemas.microsoft.com/office/drawing/2014/main" id="{8595217F-651F-4ABD-B4D1-1C3D7473444F}"/>
            </a:ext>
          </a:extLst>
        </xdr:cNvPr>
        <xdr:cNvCxnSpPr/>
      </xdr:nvCxnSpPr>
      <xdr:spPr>
        <a:xfrm>
          <a:off x="17519197" y="975180"/>
          <a:ext cx="634999" cy="703034"/>
        </a:xfrm>
        <a:prstGeom prst="straightConnector1">
          <a:avLst/>
        </a:prstGeom>
        <a:ln w="22225">
          <a:solidFill>
            <a:srgbClr val="FF0000"/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31</xdr:col>
      <xdr:colOff>0</xdr:colOff>
      <xdr:row>2</xdr:row>
      <xdr:rowOff>79375</xdr:rowOff>
    </xdr:from>
    <xdr:to>
      <xdr:col>31</xdr:col>
      <xdr:colOff>580430</xdr:colOff>
      <xdr:row>5</xdr:row>
      <xdr:rowOff>4962</xdr:rowOff>
    </xdr:to>
    <xdr:cxnSp macro="">
      <xdr:nvCxnSpPr>
        <xdr:cNvPr id="40" name="Straight Arrow Connector 39">
          <a:extLst>
            <a:ext uri="{FF2B5EF4-FFF2-40B4-BE49-F238E27FC236}">
              <a16:creationId xmlns:a16="http://schemas.microsoft.com/office/drawing/2014/main" id="{6AD22AF1-2FDE-4E9F-B05C-3E6D34CD1DE4}"/>
            </a:ext>
          </a:extLst>
        </xdr:cNvPr>
        <xdr:cNvCxnSpPr/>
      </xdr:nvCxnSpPr>
      <xdr:spPr>
        <a:xfrm flipV="1">
          <a:off x="17530536" y="464911"/>
          <a:ext cx="580430" cy="50389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35</xdr:col>
      <xdr:colOff>0</xdr:colOff>
      <xdr:row>5</xdr:row>
      <xdr:rowOff>68036</xdr:rowOff>
    </xdr:from>
    <xdr:to>
      <xdr:col>35</xdr:col>
      <xdr:colOff>600983</xdr:colOff>
      <xdr:row>8</xdr:row>
      <xdr:rowOff>0</xdr:rowOff>
    </xdr:to>
    <xdr:cxnSp macro="">
      <xdr:nvCxnSpPr>
        <xdr:cNvPr id="48" name="Straight Arrow Connector 47">
          <a:extLst>
            <a:ext uri="{FF2B5EF4-FFF2-40B4-BE49-F238E27FC236}">
              <a16:creationId xmlns:a16="http://schemas.microsoft.com/office/drawing/2014/main" id="{76A202A6-18F6-4690-B4C5-70ED7CE53008}"/>
            </a:ext>
          </a:extLst>
        </xdr:cNvPr>
        <xdr:cNvCxnSpPr/>
      </xdr:nvCxnSpPr>
      <xdr:spPr>
        <a:xfrm flipV="1">
          <a:off x="19979821" y="1031875"/>
          <a:ext cx="600983" cy="510268"/>
        </a:xfrm>
        <a:prstGeom prst="straightConnector1">
          <a:avLst/>
        </a:prstGeom>
        <a:ln w="22225">
          <a:solidFill>
            <a:srgbClr val="FF0000"/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39</xdr:col>
      <xdr:colOff>11339</xdr:colOff>
      <xdr:row>2</xdr:row>
      <xdr:rowOff>90714</xdr:rowOff>
    </xdr:from>
    <xdr:to>
      <xdr:col>40</xdr:col>
      <xdr:colOff>11339</xdr:colOff>
      <xdr:row>5</xdr:row>
      <xdr:rowOff>22678</xdr:rowOff>
    </xdr:to>
    <xdr:cxnSp macro="">
      <xdr:nvCxnSpPr>
        <xdr:cNvPr id="49" name="Straight Arrow Connector 48">
          <a:extLst>
            <a:ext uri="{FF2B5EF4-FFF2-40B4-BE49-F238E27FC236}">
              <a16:creationId xmlns:a16="http://schemas.microsoft.com/office/drawing/2014/main" id="{39C49B16-3336-46FF-981A-336F929D18BB}"/>
            </a:ext>
          </a:extLst>
        </xdr:cNvPr>
        <xdr:cNvCxnSpPr/>
      </xdr:nvCxnSpPr>
      <xdr:spPr>
        <a:xfrm flipV="1">
          <a:off x="22440446" y="476250"/>
          <a:ext cx="612322" cy="510267"/>
        </a:xfrm>
        <a:prstGeom prst="straightConnector1">
          <a:avLst/>
        </a:prstGeom>
        <a:ln w="22225">
          <a:solidFill>
            <a:srgbClr val="FF0000"/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35</xdr:col>
      <xdr:colOff>11339</xdr:colOff>
      <xdr:row>2</xdr:row>
      <xdr:rowOff>16301</xdr:rowOff>
    </xdr:from>
    <xdr:to>
      <xdr:col>35</xdr:col>
      <xdr:colOff>589643</xdr:colOff>
      <xdr:row>5</xdr:row>
      <xdr:rowOff>102054</xdr:rowOff>
    </xdr:to>
    <xdr:cxnSp macro="">
      <xdr:nvCxnSpPr>
        <xdr:cNvPr id="50" name="Straight Arrow Connector 49">
          <a:extLst>
            <a:ext uri="{FF2B5EF4-FFF2-40B4-BE49-F238E27FC236}">
              <a16:creationId xmlns:a16="http://schemas.microsoft.com/office/drawing/2014/main" id="{EE6F4D36-56D2-4DDF-9C67-5AEB334A291B}"/>
            </a:ext>
          </a:extLst>
        </xdr:cNvPr>
        <xdr:cNvCxnSpPr/>
      </xdr:nvCxnSpPr>
      <xdr:spPr>
        <a:xfrm>
          <a:off x="19991160" y="401837"/>
          <a:ext cx="578304" cy="664056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39</xdr:col>
      <xdr:colOff>0</xdr:colOff>
      <xdr:row>5</xdr:row>
      <xdr:rowOff>0</xdr:rowOff>
    </xdr:from>
    <xdr:to>
      <xdr:col>39</xdr:col>
      <xdr:colOff>600982</xdr:colOff>
      <xdr:row>8</xdr:row>
      <xdr:rowOff>56696</xdr:rowOff>
    </xdr:to>
    <xdr:cxnSp macro="">
      <xdr:nvCxnSpPr>
        <xdr:cNvPr id="51" name="Straight Arrow Connector 50">
          <a:extLst>
            <a:ext uri="{FF2B5EF4-FFF2-40B4-BE49-F238E27FC236}">
              <a16:creationId xmlns:a16="http://schemas.microsoft.com/office/drawing/2014/main" id="{66E3CE48-6FB7-40AB-8DDD-8BFB0F97C07E}"/>
            </a:ext>
          </a:extLst>
        </xdr:cNvPr>
        <xdr:cNvCxnSpPr/>
      </xdr:nvCxnSpPr>
      <xdr:spPr>
        <a:xfrm>
          <a:off x="22429107" y="963839"/>
          <a:ext cx="600982" cy="63500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50</xdr:col>
      <xdr:colOff>600981</xdr:colOff>
      <xdr:row>5</xdr:row>
      <xdr:rowOff>34022</xdr:rowOff>
    </xdr:from>
    <xdr:to>
      <xdr:col>51</xdr:col>
      <xdr:colOff>362857</xdr:colOff>
      <xdr:row>8</xdr:row>
      <xdr:rowOff>45357</xdr:rowOff>
    </xdr:to>
    <xdr:cxnSp macro="">
      <xdr:nvCxnSpPr>
        <xdr:cNvPr id="55" name="Straight Arrow Connector 54">
          <a:extLst>
            <a:ext uri="{FF2B5EF4-FFF2-40B4-BE49-F238E27FC236}">
              <a16:creationId xmlns:a16="http://schemas.microsoft.com/office/drawing/2014/main" id="{9D95EAE3-C29B-4504-9192-06E2C45BFF58}"/>
            </a:ext>
          </a:extLst>
        </xdr:cNvPr>
        <xdr:cNvCxnSpPr/>
      </xdr:nvCxnSpPr>
      <xdr:spPr>
        <a:xfrm>
          <a:off x="29765624" y="997861"/>
          <a:ext cx="374197" cy="589639"/>
        </a:xfrm>
        <a:prstGeom prst="straightConnector1">
          <a:avLst/>
        </a:prstGeom>
        <a:ln w="22225">
          <a:solidFill>
            <a:srgbClr val="FF0000"/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93</xdr:col>
      <xdr:colOff>0</xdr:colOff>
      <xdr:row>8</xdr:row>
      <xdr:rowOff>0</xdr:rowOff>
    </xdr:from>
    <xdr:to>
      <xdr:col>94</xdr:col>
      <xdr:colOff>71437</xdr:colOff>
      <xdr:row>8</xdr:row>
      <xdr:rowOff>3</xdr:rowOff>
    </xdr:to>
    <xdr:cxnSp macro="">
      <xdr:nvCxnSpPr>
        <xdr:cNvPr id="58" name="Straight Arrow Connector 57">
          <a:extLst>
            <a:ext uri="{FF2B5EF4-FFF2-40B4-BE49-F238E27FC236}">
              <a16:creationId xmlns:a16="http://schemas.microsoft.com/office/drawing/2014/main" id="{C767FA58-169C-4B2A-83A9-965987C59379}"/>
            </a:ext>
          </a:extLst>
        </xdr:cNvPr>
        <xdr:cNvCxnSpPr/>
      </xdr:nvCxnSpPr>
      <xdr:spPr>
        <a:xfrm flipV="1">
          <a:off x="55449107" y="1542143"/>
          <a:ext cx="536348" cy="3"/>
        </a:xfrm>
        <a:prstGeom prst="straightConnector1">
          <a:avLst/>
        </a:prstGeom>
        <a:ln w="22225">
          <a:solidFill>
            <a:srgbClr val="FF0000"/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97</xdr:col>
      <xdr:colOff>0</xdr:colOff>
      <xdr:row>8</xdr:row>
      <xdr:rowOff>0</xdr:rowOff>
    </xdr:from>
    <xdr:to>
      <xdr:col>97</xdr:col>
      <xdr:colOff>490991</xdr:colOff>
      <xdr:row>8</xdr:row>
      <xdr:rowOff>3</xdr:rowOff>
    </xdr:to>
    <xdr:cxnSp macro="">
      <xdr:nvCxnSpPr>
        <xdr:cNvPr id="59" name="Straight Arrow Connector 58">
          <a:extLst>
            <a:ext uri="{FF2B5EF4-FFF2-40B4-BE49-F238E27FC236}">
              <a16:creationId xmlns:a16="http://schemas.microsoft.com/office/drawing/2014/main" id="{C77DCFC5-B2FF-4944-BE08-14BDE6FC7821}"/>
            </a:ext>
          </a:extLst>
        </xdr:cNvPr>
        <xdr:cNvCxnSpPr/>
      </xdr:nvCxnSpPr>
      <xdr:spPr>
        <a:xfrm flipV="1">
          <a:off x="60007500" y="1542143"/>
          <a:ext cx="490991" cy="3"/>
        </a:xfrm>
        <a:prstGeom prst="straightConnector1">
          <a:avLst/>
        </a:prstGeom>
        <a:ln w="22225">
          <a:solidFill>
            <a:srgbClr val="FF0000"/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58</xdr:col>
      <xdr:colOff>555625</xdr:colOff>
      <xdr:row>3</xdr:row>
      <xdr:rowOff>170088</xdr:rowOff>
    </xdr:from>
    <xdr:to>
      <xdr:col>60</xdr:col>
      <xdr:colOff>61169</xdr:colOff>
      <xdr:row>5</xdr:row>
      <xdr:rowOff>30266</xdr:rowOff>
    </xdr:to>
    <xdr:sp macro="" textlink="">
      <xdr:nvSpPr>
        <xdr:cNvPr id="61" name="TextBox 60">
          <a:extLst>
            <a:ext uri="{FF2B5EF4-FFF2-40B4-BE49-F238E27FC236}">
              <a16:creationId xmlns:a16="http://schemas.microsoft.com/office/drawing/2014/main" id="{D9D3BD94-398E-4A32-AE07-DA2C9EE71421}"/>
            </a:ext>
          </a:extLst>
        </xdr:cNvPr>
        <xdr:cNvSpPr txBox="1"/>
      </xdr:nvSpPr>
      <xdr:spPr>
        <a:xfrm>
          <a:off x="34380714" y="748392"/>
          <a:ext cx="616794" cy="24571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algn="ctr"/>
          <a:r>
            <a:rPr lang="en-US" sz="1100"/>
            <a:t>Lag 28</a:t>
          </a:r>
        </a:p>
      </xdr:txBody>
    </xdr:sp>
    <xdr:clientData/>
  </xdr:twoCellAnchor>
  <xdr:twoCellAnchor>
    <xdr:from>
      <xdr:col>83</xdr:col>
      <xdr:colOff>613833</xdr:colOff>
      <xdr:row>7</xdr:row>
      <xdr:rowOff>52921</xdr:rowOff>
    </xdr:from>
    <xdr:to>
      <xdr:col>85</xdr:col>
      <xdr:colOff>592667</xdr:colOff>
      <xdr:row>8</xdr:row>
      <xdr:rowOff>84667</xdr:rowOff>
    </xdr:to>
    <xdr:cxnSp macro="">
      <xdr:nvCxnSpPr>
        <xdr:cNvPr id="63" name="Straight Arrow Connector 62">
          <a:extLst>
            <a:ext uri="{FF2B5EF4-FFF2-40B4-BE49-F238E27FC236}">
              <a16:creationId xmlns:a16="http://schemas.microsoft.com/office/drawing/2014/main" id="{5C12FF6B-E853-4D14-9844-4BE4F6B715CC}"/>
            </a:ext>
          </a:extLst>
        </xdr:cNvPr>
        <xdr:cNvCxnSpPr/>
      </xdr:nvCxnSpPr>
      <xdr:spPr>
        <a:xfrm>
          <a:off x="49582916" y="1386421"/>
          <a:ext cx="1206501" cy="222246"/>
        </a:xfrm>
        <a:prstGeom prst="straightConnector1">
          <a:avLst/>
        </a:prstGeom>
        <a:ln w="22225">
          <a:solidFill>
            <a:srgbClr val="FF0000"/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83</xdr:col>
      <xdr:colOff>603251</xdr:colOff>
      <xdr:row>8</xdr:row>
      <xdr:rowOff>127000</xdr:rowOff>
    </xdr:from>
    <xdr:to>
      <xdr:col>85</xdr:col>
      <xdr:colOff>582083</xdr:colOff>
      <xdr:row>15</xdr:row>
      <xdr:rowOff>72621</xdr:rowOff>
    </xdr:to>
    <xdr:cxnSp macro="">
      <xdr:nvCxnSpPr>
        <xdr:cNvPr id="64" name="Straight Arrow Connector 63">
          <a:extLst>
            <a:ext uri="{FF2B5EF4-FFF2-40B4-BE49-F238E27FC236}">
              <a16:creationId xmlns:a16="http://schemas.microsoft.com/office/drawing/2014/main" id="{1A61DFCB-6F72-4441-B983-6EF4C1781BB3}"/>
            </a:ext>
          </a:extLst>
        </xdr:cNvPr>
        <xdr:cNvCxnSpPr/>
      </xdr:nvCxnSpPr>
      <xdr:spPr>
        <a:xfrm flipV="1">
          <a:off x="49572334" y="1651000"/>
          <a:ext cx="1206499" cy="1279121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67</xdr:col>
      <xdr:colOff>757</xdr:colOff>
      <xdr:row>5</xdr:row>
      <xdr:rowOff>63500</xdr:rowOff>
    </xdr:from>
    <xdr:to>
      <xdr:col>71</xdr:col>
      <xdr:colOff>296333</xdr:colOff>
      <xdr:row>5</xdr:row>
      <xdr:rowOff>92983</xdr:rowOff>
    </xdr:to>
    <xdr:cxnSp macro="">
      <xdr:nvCxnSpPr>
        <xdr:cNvPr id="65" name="Straight Arrow Connector 64">
          <a:extLst>
            <a:ext uri="{FF2B5EF4-FFF2-40B4-BE49-F238E27FC236}">
              <a16:creationId xmlns:a16="http://schemas.microsoft.com/office/drawing/2014/main" id="{530CEAFB-D01C-40AA-A8B3-D3797646FEAF}"/>
            </a:ext>
          </a:extLst>
        </xdr:cNvPr>
        <xdr:cNvCxnSpPr/>
      </xdr:nvCxnSpPr>
      <xdr:spPr>
        <a:xfrm flipV="1">
          <a:off x="39254340" y="1016000"/>
          <a:ext cx="2750910" cy="29483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34018</xdr:colOff>
      <xdr:row>5</xdr:row>
      <xdr:rowOff>11339</xdr:rowOff>
    </xdr:from>
    <xdr:to>
      <xdr:col>3</xdr:col>
      <xdr:colOff>453118</xdr:colOff>
      <xdr:row>5</xdr:row>
      <xdr:rowOff>11340</xdr:rowOff>
    </xdr:to>
    <xdr:cxnSp macro="">
      <xdr:nvCxnSpPr>
        <xdr:cNvPr id="66" name="Straight Arrow Connector 65">
          <a:extLst>
            <a:ext uri="{FF2B5EF4-FFF2-40B4-BE49-F238E27FC236}">
              <a16:creationId xmlns:a16="http://schemas.microsoft.com/office/drawing/2014/main" id="{3CF96679-2EA7-405F-8F81-F1C435A1052D}"/>
            </a:ext>
          </a:extLst>
        </xdr:cNvPr>
        <xdr:cNvCxnSpPr/>
      </xdr:nvCxnSpPr>
      <xdr:spPr>
        <a:xfrm flipV="1">
          <a:off x="1394732" y="975178"/>
          <a:ext cx="419100" cy="1"/>
        </a:xfrm>
        <a:prstGeom prst="straightConnector1">
          <a:avLst/>
        </a:prstGeom>
        <a:ln w="22225">
          <a:solidFill>
            <a:srgbClr val="FF0000"/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80</xdr:col>
      <xdr:colOff>31750</xdr:colOff>
      <xdr:row>7</xdr:row>
      <xdr:rowOff>105833</xdr:rowOff>
    </xdr:from>
    <xdr:to>
      <xdr:col>80</xdr:col>
      <xdr:colOff>592667</xdr:colOff>
      <xdr:row>8</xdr:row>
      <xdr:rowOff>112639</xdr:rowOff>
    </xdr:to>
    <xdr:cxnSp macro="">
      <xdr:nvCxnSpPr>
        <xdr:cNvPr id="67" name="Straight Arrow Connector 66">
          <a:extLst>
            <a:ext uri="{FF2B5EF4-FFF2-40B4-BE49-F238E27FC236}">
              <a16:creationId xmlns:a16="http://schemas.microsoft.com/office/drawing/2014/main" id="{14608C3E-536E-4CE4-A022-9D3E71CD5227}"/>
            </a:ext>
          </a:extLst>
        </xdr:cNvPr>
        <xdr:cNvCxnSpPr/>
      </xdr:nvCxnSpPr>
      <xdr:spPr>
        <a:xfrm flipV="1">
          <a:off x="46545500" y="1439333"/>
          <a:ext cx="560917" cy="197306"/>
        </a:xfrm>
        <a:prstGeom prst="straightConnector1">
          <a:avLst/>
        </a:prstGeom>
        <a:ln w="22225">
          <a:solidFill>
            <a:srgbClr val="FF0000"/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52</xdr:col>
      <xdr:colOff>22678</xdr:colOff>
      <xdr:row>8</xdr:row>
      <xdr:rowOff>11340</xdr:rowOff>
    </xdr:from>
    <xdr:to>
      <xdr:col>56</xdr:col>
      <xdr:colOff>22679</xdr:colOff>
      <xdr:row>8</xdr:row>
      <xdr:rowOff>22678</xdr:rowOff>
    </xdr:to>
    <xdr:cxnSp macro="">
      <xdr:nvCxnSpPr>
        <xdr:cNvPr id="70" name="Straight Arrow Connector 69">
          <a:extLst>
            <a:ext uri="{FF2B5EF4-FFF2-40B4-BE49-F238E27FC236}">
              <a16:creationId xmlns:a16="http://schemas.microsoft.com/office/drawing/2014/main" id="{D9C38414-3FE9-4780-9F1F-F46E1C2B9123}"/>
            </a:ext>
          </a:extLst>
        </xdr:cNvPr>
        <xdr:cNvCxnSpPr/>
      </xdr:nvCxnSpPr>
      <xdr:spPr>
        <a:xfrm flipV="1">
          <a:off x="30173839" y="1553483"/>
          <a:ext cx="2449286" cy="11338"/>
        </a:xfrm>
        <a:prstGeom prst="straightConnector1">
          <a:avLst/>
        </a:prstGeom>
        <a:ln w="22225">
          <a:solidFill>
            <a:srgbClr val="FF0000"/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54</xdr:col>
      <xdr:colOff>589643</xdr:colOff>
      <xdr:row>5</xdr:row>
      <xdr:rowOff>1</xdr:rowOff>
    </xdr:from>
    <xdr:to>
      <xdr:col>64</xdr:col>
      <xdr:colOff>11339</xdr:colOff>
      <xdr:row>5</xdr:row>
      <xdr:rowOff>11340</xdr:rowOff>
    </xdr:to>
    <xdr:cxnSp macro="">
      <xdr:nvCxnSpPr>
        <xdr:cNvPr id="71" name="Straight Arrow Connector 70">
          <a:extLst>
            <a:ext uri="{FF2B5EF4-FFF2-40B4-BE49-F238E27FC236}">
              <a16:creationId xmlns:a16="http://schemas.microsoft.com/office/drawing/2014/main" id="{6E91D1EB-D006-4B3E-BCE3-6F6693035017}"/>
            </a:ext>
          </a:extLst>
        </xdr:cNvPr>
        <xdr:cNvCxnSpPr/>
      </xdr:nvCxnSpPr>
      <xdr:spPr>
        <a:xfrm>
          <a:off x="31965447" y="963840"/>
          <a:ext cx="5431517" cy="11339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63</xdr:col>
      <xdr:colOff>21921</xdr:colOff>
      <xdr:row>5</xdr:row>
      <xdr:rowOff>63500</xdr:rowOff>
    </xdr:from>
    <xdr:to>
      <xdr:col>63</xdr:col>
      <xdr:colOff>603250</xdr:colOff>
      <xdr:row>8</xdr:row>
      <xdr:rowOff>74840</xdr:rowOff>
    </xdr:to>
    <xdr:cxnSp macro="">
      <xdr:nvCxnSpPr>
        <xdr:cNvPr id="73" name="Straight Arrow Connector 72">
          <a:extLst>
            <a:ext uri="{FF2B5EF4-FFF2-40B4-BE49-F238E27FC236}">
              <a16:creationId xmlns:a16="http://schemas.microsoft.com/office/drawing/2014/main" id="{2649B523-CD0F-47D1-826E-C5830E111852}"/>
            </a:ext>
          </a:extLst>
        </xdr:cNvPr>
        <xdr:cNvCxnSpPr/>
      </xdr:nvCxnSpPr>
      <xdr:spPr>
        <a:xfrm flipV="1">
          <a:off x="36820171" y="1016000"/>
          <a:ext cx="581329" cy="58284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67</xdr:col>
      <xdr:colOff>10583</xdr:colOff>
      <xdr:row>10</xdr:row>
      <xdr:rowOff>169333</xdr:rowOff>
    </xdr:from>
    <xdr:to>
      <xdr:col>67</xdr:col>
      <xdr:colOff>613833</xdr:colOff>
      <xdr:row>10</xdr:row>
      <xdr:rowOff>181431</xdr:rowOff>
    </xdr:to>
    <xdr:cxnSp macro="">
      <xdr:nvCxnSpPr>
        <xdr:cNvPr id="74" name="Straight Arrow Connector 73">
          <a:extLst>
            <a:ext uri="{FF2B5EF4-FFF2-40B4-BE49-F238E27FC236}">
              <a16:creationId xmlns:a16="http://schemas.microsoft.com/office/drawing/2014/main" id="{84443CC4-DE61-4E17-BB76-81ADEEF69272}"/>
            </a:ext>
          </a:extLst>
        </xdr:cNvPr>
        <xdr:cNvCxnSpPr/>
      </xdr:nvCxnSpPr>
      <xdr:spPr>
        <a:xfrm flipV="1">
          <a:off x="39264166" y="2074333"/>
          <a:ext cx="603250" cy="12098"/>
        </a:xfrm>
        <a:prstGeom prst="straightConnector1">
          <a:avLst/>
        </a:prstGeom>
        <a:ln w="22225">
          <a:solidFill>
            <a:srgbClr val="FF0000"/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43</xdr:col>
      <xdr:colOff>0</xdr:colOff>
      <xdr:row>3</xdr:row>
      <xdr:rowOff>0</xdr:rowOff>
    </xdr:from>
    <xdr:to>
      <xdr:col>48</xdr:col>
      <xdr:colOff>34018</xdr:colOff>
      <xdr:row>5</xdr:row>
      <xdr:rowOff>102054</xdr:rowOff>
    </xdr:to>
    <xdr:cxnSp macro="">
      <xdr:nvCxnSpPr>
        <xdr:cNvPr id="54" name="Straight Arrow Connector 53">
          <a:extLst>
            <a:ext uri="{FF2B5EF4-FFF2-40B4-BE49-F238E27FC236}">
              <a16:creationId xmlns:a16="http://schemas.microsoft.com/office/drawing/2014/main" id="{D0F8E14C-C64E-4FFD-B141-B9627D40567F}"/>
            </a:ext>
          </a:extLst>
        </xdr:cNvPr>
        <xdr:cNvCxnSpPr/>
      </xdr:nvCxnSpPr>
      <xdr:spPr>
        <a:xfrm>
          <a:off x="24878393" y="578304"/>
          <a:ext cx="3095625" cy="487589"/>
        </a:xfrm>
        <a:prstGeom prst="straightConnector1">
          <a:avLst/>
        </a:prstGeom>
        <a:ln w="22225">
          <a:solidFill>
            <a:srgbClr val="FF0000"/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43</xdr:col>
      <xdr:colOff>0</xdr:colOff>
      <xdr:row>8</xdr:row>
      <xdr:rowOff>11340</xdr:rowOff>
    </xdr:from>
    <xdr:to>
      <xdr:col>44</xdr:col>
      <xdr:colOff>22679</xdr:colOff>
      <xdr:row>8</xdr:row>
      <xdr:rowOff>11340</xdr:rowOff>
    </xdr:to>
    <xdr:cxnSp macro="">
      <xdr:nvCxnSpPr>
        <xdr:cNvPr id="56" name="Straight Arrow Connector 55">
          <a:extLst>
            <a:ext uri="{FF2B5EF4-FFF2-40B4-BE49-F238E27FC236}">
              <a16:creationId xmlns:a16="http://schemas.microsoft.com/office/drawing/2014/main" id="{2EFD364A-02E9-4388-8122-78D15850B3A2}"/>
            </a:ext>
          </a:extLst>
        </xdr:cNvPr>
        <xdr:cNvCxnSpPr/>
      </xdr:nvCxnSpPr>
      <xdr:spPr>
        <a:xfrm>
          <a:off x="24878393" y="1553483"/>
          <a:ext cx="63500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47</xdr:col>
      <xdr:colOff>11339</xdr:colOff>
      <xdr:row>5</xdr:row>
      <xdr:rowOff>170090</xdr:rowOff>
    </xdr:from>
    <xdr:to>
      <xdr:col>47</xdr:col>
      <xdr:colOff>600982</xdr:colOff>
      <xdr:row>8</xdr:row>
      <xdr:rowOff>127426</xdr:rowOff>
    </xdr:to>
    <xdr:cxnSp macro="">
      <xdr:nvCxnSpPr>
        <xdr:cNvPr id="57" name="Straight Arrow Connector 56">
          <a:extLst>
            <a:ext uri="{FF2B5EF4-FFF2-40B4-BE49-F238E27FC236}">
              <a16:creationId xmlns:a16="http://schemas.microsoft.com/office/drawing/2014/main" id="{4987B8CF-9C10-4BD7-84DF-7305C8E0F1FB}"/>
            </a:ext>
          </a:extLst>
        </xdr:cNvPr>
        <xdr:cNvCxnSpPr/>
      </xdr:nvCxnSpPr>
      <xdr:spPr>
        <a:xfrm flipV="1">
          <a:off x="27339018" y="1133929"/>
          <a:ext cx="589643" cy="53564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51</xdr:col>
      <xdr:colOff>0</xdr:colOff>
      <xdr:row>5</xdr:row>
      <xdr:rowOff>0</xdr:rowOff>
    </xdr:from>
    <xdr:to>
      <xdr:col>52</xdr:col>
      <xdr:colOff>0</xdr:colOff>
      <xdr:row>5</xdr:row>
      <xdr:rowOff>0</xdr:rowOff>
    </xdr:to>
    <xdr:cxnSp macro="">
      <xdr:nvCxnSpPr>
        <xdr:cNvPr id="68" name="Straight Arrow Connector 67">
          <a:extLst>
            <a:ext uri="{FF2B5EF4-FFF2-40B4-BE49-F238E27FC236}">
              <a16:creationId xmlns:a16="http://schemas.microsoft.com/office/drawing/2014/main" id="{FA7AF18E-7B6A-4E33-9F21-4A8E813FE9F4}"/>
            </a:ext>
          </a:extLst>
        </xdr:cNvPr>
        <xdr:cNvCxnSpPr/>
      </xdr:nvCxnSpPr>
      <xdr:spPr>
        <a:xfrm>
          <a:off x="29776964" y="963839"/>
          <a:ext cx="374197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59</xdr:col>
      <xdr:colOff>11339</xdr:colOff>
      <xdr:row>8</xdr:row>
      <xdr:rowOff>11339</xdr:rowOff>
    </xdr:from>
    <xdr:to>
      <xdr:col>60</xdr:col>
      <xdr:colOff>22679</xdr:colOff>
      <xdr:row>8</xdr:row>
      <xdr:rowOff>11340</xdr:rowOff>
    </xdr:to>
    <xdr:cxnSp macro="">
      <xdr:nvCxnSpPr>
        <xdr:cNvPr id="75" name="Straight Arrow Connector 74">
          <a:extLst>
            <a:ext uri="{FF2B5EF4-FFF2-40B4-BE49-F238E27FC236}">
              <a16:creationId xmlns:a16="http://schemas.microsoft.com/office/drawing/2014/main" id="{5571F923-83B9-40E5-84CB-290A4811B020}"/>
            </a:ext>
          </a:extLst>
        </xdr:cNvPr>
        <xdr:cNvCxnSpPr/>
      </xdr:nvCxnSpPr>
      <xdr:spPr>
        <a:xfrm flipV="1">
          <a:off x="34448750" y="1553482"/>
          <a:ext cx="510268" cy="1"/>
        </a:xfrm>
        <a:prstGeom prst="straightConnector1">
          <a:avLst/>
        </a:prstGeom>
        <a:ln w="22225">
          <a:solidFill>
            <a:srgbClr val="FF0000"/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62</xdr:col>
      <xdr:colOff>605972</xdr:colOff>
      <xdr:row>7</xdr:row>
      <xdr:rowOff>186418</xdr:rowOff>
    </xdr:from>
    <xdr:to>
      <xdr:col>63</xdr:col>
      <xdr:colOff>603250</xdr:colOff>
      <xdr:row>11</xdr:row>
      <xdr:rowOff>84667</xdr:rowOff>
    </xdr:to>
    <xdr:cxnSp macro="">
      <xdr:nvCxnSpPr>
        <xdr:cNvPr id="77" name="Straight Arrow Connector 76">
          <a:extLst>
            <a:ext uri="{FF2B5EF4-FFF2-40B4-BE49-F238E27FC236}">
              <a16:creationId xmlns:a16="http://schemas.microsoft.com/office/drawing/2014/main" id="{B26E5285-C503-478C-8A8B-EB630BFCCBB7}"/>
            </a:ext>
          </a:extLst>
        </xdr:cNvPr>
        <xdr:cNvCxnSpPr/>
      </xdr:nvCxnSpPr>
      <xdr:spPr>
        <a:xfrm>
          <a:off x="36790389" y="1519918"/>
          <a:ext cx="611111" cy="660249"/>
        </a:xfrm>
        <a:prstGeom prst="straightConnector1">
          <a:avLst/>
        </a:prstGeom>
        <a:ln w="22225">
          <a:solidFill>
            <a:srgbClr val="FF0000"/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62</xdr:col>
      <xdr:colOff>592667</xdr:colOff>
      <xdr:row>8</xdr:row>
      <xdr:rowOff>21166</xdr:rowOff>
    </xdr:from>
    <xdr:to>
      <xdr:col>64</xdr:col>
      <xdr:colOff>31750</xdr:colOff>
      <xdr:row>15</xdr:row>
      <xdr:rowOff>158750</xdr:rowOff>
    </xdr:to>
    <xdr:cxnSp macro="">
      <xdr:nvCxnSpPr>
        <xdr:cNvPr id="52" name="Straight Arrow Connector 51">
          <a:extLst>
            <a:ext uri="{FF2B5EF4-FFF2-40B4-BE49-F238E27FC236}">
              <a16:creationId xmlns:a16="http://schemas.microsoft.com/office/drawing/2014/main" id="{483CBB6A-B925-461A-840C-AF5F4B16F2A5}"/>
            </a:ext>
          </a:extLst>
        </xdr:cNvPr>
        <xdr:cNvCxnSpPr/>
      </xdr:nvCxnSpPr>
      <xdr:spPr>
        <a:xfrm>
          <a:off x="36777084" y="1545166"/>
          <a:ext cx="666749" cy="1471084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67</xdr:col>
      <xdr:colOff>10583</xdr:colOff>
      <xdr:row>15</xdr:row>
      <xdr:rowOff>95250</xdr:rowOff>
    </xdr:from>
    <xdr:to>
      <xdr:col>71</xdr:col>
      <xdr:colOff>190500</xdr:colOff>
      <xdr:row>15</xdr:row>
      <xdr:rowOff>124733</xdr:rowOff>
    </xdr:to>
    <xdr:cxnSp macro="">
      <xdr:nvCxnSpPr>
        <xdr:cNvPr id="53" name="Straight Arrow Connector 52">
          <a:extLst>
            <a:ext uri="{FF2B5EF4-FFF2-40B4-BE49-F238E27FC236}">
              <a16:creationId xmlns:a16="http://schemas.microsoft.com/office/drawing/2014/main" id="{724BCE2B-C376-4726-8056-223254EA1BC1}"/>
            </a:ext>
          </a:extLst>
        </xdr:cNvPr>
        <xdr:cNvCxnSpPr/>
      </xdr:nvCxnSpPr>
      <xdr:spPr>
        <a:xfrm flipV="1">
          <a:off x="39264166" y="2952750"/>
          <a:ext cx="2635251" cy="29483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71</xdr:col>
      <xdr:colOff>137583</xdr:colOff>
      <xdr:row>8</xdr:row>
      <xdr:rowOff>148167</xdr:rowOff>
    </xdr:from>
    <xdr:to>
      <xdr:col>72</xdr:col>
      <xdr:colOff>603250</xdr:colOff>
      <xdr:row>15</xdr:row>
      <xdr:rowOff>71817</xdr:rowOff>
    </xdr:to>
    <xdr:cxnSp macro="">
      <xdr:nvCxnSpPr>
        <xdr:cNvPr id="69" name="Straight Arrow Connector 68">
          <a:extLst>
            <a:ext uri="{FF2B5EF4-FFF2-40B4-BE49-F238E27FC236}">
              <a16:creationId xmlns:a16="http://schemas.microsoft.com/office/drawing/2014/main" id="{210DA659-E9E6-436C-856A-52930A381FFF}"/>
            </a:ext>
          </a:extLst>
        </xdr:cNvPr>
        <xdr:cNvCxnSpPr/>
      </xdr:nvCxnSpPr>
      <xdr:spPr>
        <a:xfrm flipV="1">
          <a:off x="41846500" y="1672167"/>
          <a:ext cx="899583" cy="125715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71</xdr:col>
      <xdr:colOff>264582</xdr:colOff>
      <xdr:row>5</xdr:row>
      <xdr:rowOff>29483</xdr:rowOff>
    </xdr:from>
    <xdr:to>
      <xdr:col>72</xdr:col>
      <xdr:colOff>603250</xdr:colOff>
      <xdr:row>8</xdr:row>
      <xdr:rowOff>137583</xdr:rowOff>
    </xdr:to>
    <xdr:cxnSp macro="">
      <xdr:nvCxnSpPr>
        <xdr:cNvPr id="72" name="Straight Arrow Connector 71">
          <a:extLst>
            <a:ext uri="{FF2B5EF4-FFF2-40B4-BE49-F238E27FC236}">
              <a16:creationId xmlns:a16="http://schemas.microsoft.com/office/drawing/2014/main" id="{B132198B-0D87-44BB-9A31-00AB384D4118}"/>
            </a:ext>
          </a:extLst>
        </xdr:cNvPr>
        <xdr:cNvCxnSpPr/>
      </xdr:nvCxnSpPr>
      <xdr:spPr>
        <a:xfrm>
          <a:off x="41973499" y="981983"/>
          <a:ext cx="772584" cy="67960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80</xdr:col>
      <xdr:colOff>31750</xdr:colOff>
      <xdr:row>8</xdr:row>
      <xdr:rowOff>127000</xdr:rowOff>
    </xdr:from>
    <xdr:to>
      <xdr:col>81</xdr:col>
      <xdr:colOff>0</xdr:colOff>
      <xdr:row>15</xdr:row>
      <xdr:rowOff>105833</xdr:rowOff>
    </xdr:to>
    <xdr:cxnSp macro="">
      <xdr:nvCxnSpPr>
        <xdr:cNvPr id="76" name="Straight Arrow Connector 75">
          <a:extLst>
            <a:ext uri="{FF2B5EF4-FFF2-40B4-BE49-F238E27FC236}">
              <a16:creationId xmlns:a16="http://schemas.microsoft.com/office/drawing/2014/main" id="{0A0B0407-1C59-411F-B19E-D04B9E6B5BDC}"/>
            </a:ext>
          </a:extLst>
        </xdr:cNvPr>
        <xdr:cNvCxnSpPr/>
      </xdr:nvCxnSpPr>
      <xdr:spPr>
        <a:xfrm>
          <a:off x="46545500" y="1651000"/>
          <a:ext cx="582083" cy="1312333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83</xdr:col>
      <xdr:colOff>603250</xdr:colOff>
      <xdr:row>8</xdr:row>
      <xdr:rowOff>105833</xdr:rowOff>
    </xdr:from>
    <xdr:to>
      <xdr:col>85</xdr:col>
      <xdr:colOff>560917</xdr:colOff>
      <xdr:row>11</xdr:row>
      <xdr:rowOff>137584</xdr:rowOff>
    </xdr:to>
    <xdr:cxnSp macro="">
      <xdr:nvCxnSpPr>
        <xdr:cNvPr id="79" name="Straight Arrow Connector 78">
          <a:extLst>
            <a:ext uri="{FF2B5EF4-FFF2-40B4-BE49-F238E27FC236}">
              <a16:creationId xmlns:a16="http://schemas.microsoft.com/office/drawing/2014/main" id="{AD1CCCEB-710F-4309-A8C9-EB33E107A399}"/>
            </a:ext>
          </a:extLst>
        </xdr:cNvPr>
        <xdr:cNvCxnSpPr/>
      </xdr:nvCxnSpPr>
      <xdr:spPr>
        <a:xfrm flipV="1">
          <a:off x="49572333" y="1629833"/>
          <a:ext cx="1185334" cy="603251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68</xdr:col>
      <xdr:colOff>465667</xdr:colOff>
      <xdr:row>4</xdr:row>
      <xdr:rowOff>31750</xdr:rowOff>
    </xdr:from>
    <xdr:to>
      <xdr:col>69</xdr:col>
      <xdr:colOff>468628</xdr:colOff>
      <xdr:row>5</xdr:row>
      <xdr:rowOff>82428</xdr:rowOff>
    </xdr:to>
    <xdr:sp macro="" textlink="">
      <xdr:nvSpPr>
        <xdr:cNvPr id="86" name="TextBox 85">
          <a:extLst>
            <a:ext uri="{FF2B5EF4-FFF2-40B4-BE49-F238E27FC236}">
              <a16:creationId xmlns:a16="http://schemas.microsoft.com/office/drawing/2014/main" id="{53B9BB67-BCDE-4C35-9542-2AFA96AEFF22}"/>
            </a:ext>
          </a:extLst>
        </xdr:cNvPr>
        <xdr:cNvSpPr txBox="1"/>
      </xdr:nvSpPr>
      <xdr:spPr>
        <a:xfrm>
          <a:off x="40333084" y="793750"/>
          <a:ext cx="616794" cy="2411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algn="ctr"/>
          <a:r>
            <a:rPr lang="en-US" sz="1100"/>
            <a:t>Lag 1</a:t>
          </a:r>
        </a:p>
      </xdr:txBody>
    </xdr:sp>
    <xdr:clientData/>
  </xdr:twoCellAnchor>
  <xdr:twoCellAnchor>
    <xdr:from>
      <xdr:col>68</xdr:col>
      <xdr:colOff>571499</xdr:colOff>
      <xdr:row>14</xdr:row>
      <xdr:rowOff>95250</xdr:rowOff>
    </xdr:from>
    <xdr:to>
      <xdr:col>69</xdr:col>
      <xdr:colOff>574460</xdr:colOff>
      <xdr:row>15</xdr:row>
      <xdr:rowOff>145928</xdr:rowOff>
    </xdr:to>
    <xdr:sp macro="" textlink="">
      <xdr:nvSpPr>
        <xdr:cNvPr id="87" name="TextBox 86">
          <a:extLst>
            <a:ext uri="{FF2B5EF4-FFF2-40B4-BE49-F238E27FC236}">
              <a16:creationId xmlns:a16="http://schemas.microsoft.com/office/drawing/2014/main" id="{80F2FAC7-381B-4BE5-9BB3-D98EE67EB277}"/>
            </a:ext>
          </a:extLst>
        </xdr:cNvPr>
        <xdr:cNvSpPr txBox="1"/>
      </xdr:nvSpPr>
      <xdr:spPr>
        <a:xfrm>
          <a:off x="40438916" y="2762250"/>
          <a:ext cx="616794" cy="2411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algn="ctr"/>
          <a:r>
            <a:rPr lang="en-US" sz="1100"/>
            <a:t>Lag 1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189178</xdr:colOff>
      <xdr:row>97</xdr:row>
      <xdr:rowOff>14154</xdr:rowOff>
    </xdr:from>
    <xdr:to>
      <xdr:col>10</xdr:col>
      <xdr:colOff>539750</xdr:colOff>
      <xdr:row>119</xdr:row>
      <xdr:rowOff>10583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189178</xdr:colOff>
      <xdr:row>97</xdr:row>
      <xdr:rowOff>14154</xdr:rowOff>
    </xdr:from>
    <xdr:to>
      <xdr:col>10</xdr:col>
      <xdr:colOff>539750</xdr:colOff>
      <xdr:row>119</xdr:row>
      <xdr:rowOff>10583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79377</xdr:colOff>
      <xdr:row>97</xdr:row>
      <xdr:rowOff>24736</xdr:rowOff>
    </xdr:from>
    <xdr:to>
      <xdr:col>29</xdr:col>
      <xdr:colOff>439209</xdr:colOff>
      <xdr:row>119</xdr:row>
      <xdr:rowOff>21165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4"/>
  <sheetViews>
    <sheetView zoomScale="60" zoomScaleNormal="60" workbookViewId="0">
      <selection activeCell="G37" sqref="G37"/>
    </sheetView>
  </sheetViews>
  <sheetFormatPr defaultColWidth="8.85546875" defaultRowHeight="15" x14ac:dyDescent="0.25"/>
  <sheetData>
    <row r="4" ht="15.95" customHeight="1" x14ac:dyDescent="0.25"/>
  </sheetData>
  <phoneticPr fontId="14" type="noConversion"/>
  <pageMargins left="0.37" right="0.48" top="0.28999999999999998" bottom="0.49" header="0.13" footer="0.3"/>
  <pageSetup scale="66" orientation="landscape" r:id="rId1"/>
  <headerFooter scaleWithDoc="0" alignWithMargins="0">
    <oddFooter>&amp;L&amp;8Fall 2017&amp;C&amp;8OLS37100&amp;R&amp;8Project Template - 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42"/>
  <sheetViews>
    <sheetView showGridLines="0" tabSelected="1" topLeftCell="C10" zoomScale="91" zoomScaleNormal="91" workbookViewId="0">
      <selection activeCell="M36" activeCellId="2" sqref="K36 N36 M36"/>
    </sheetView>
  </sheetViews>
  <sheetFormatPr defaultColWidth="8.85546875" defaultRowHeight="15" x14ac:dyDescent="0.25"/>
  <cols>
    <col min="1" max="1" width="8" customWidth="1"/>
    <col min="2" max="2" width="58.140625" customWidth="1"/>
    <col min="3" max="3" width="12.140625" customWidth="1"/>
    <col min="4" max="4" width="11.42578125" customWidth="1"/>
    <col min="5" max="5" width="11.7109375" bestFit="1" customWidth="1"/>
    <col min="6" max="6" width="10.85546875" customWidth="1"/>
    <col min="7" max="7" width="14.140625" customWidth="1"/>
    <col min="8" max="8" width="9.140625" customWidth="1"/>
    <col min="9" max="9" width="10.140625" customWidth="1"/>
    <col min="10" max="10" width="10.140625" style="168" customWidth="1"/>
    <col min="11" max="12" width="10.140625" bestFit="1" customWidth="1"/>
    <col min="13" max="13" width="10.42578125" style="168" bestFit="1" customWidth="1"/>
    <col min="14" max="14" width="14.7109375" customWidth="1"/>
    <col min="15" max="15" width="22.7109375" customWidth="1"/>
    <col min="16" max="17" width="11.7109375" bestFit="1" customWidth="1"/>
  </cols>
  <sheetData>
    <row r="1" spans="1:24" ht="27" thickBot="1" x14ac:dyDescent="0.45">
      <c r="A1" s="230" t="s">
        <v>10</v>
      </c>
      <c r="B1" s="231"/>
      <c r="C1" s="231"/>
      <c r="D1" s="231"/>
      <c r="E1" s="231"/>
      <c r="F1" s="231"/>
      <c r="G1" s="231"/>
      <c r="H1" s="231"/>
      <c r="I1" s="231"/>
      <c r="J1" s="231"/>
      <c r="K1" s="231"/>
      <c r="L1" s="231"/>
      <c r="M1" s="231"/>
      <c r="N1" s="232"/>
    </row>
    <row r="2" spans="1:24" ht="19.5" thickBot="1" x14ac:dyDescent="0.35">
      <c r="A2" s="114" t="s">
        <v>1</v>
      </c>
      <c r="B2" s="76" t="s">
        <v>89</v>
      </c>
      <c r="C2" s="83"/>
      <c r="D2" s="84"/>
      <c r="E2" s="84"/>
      <c r="F2" s="84"/>
      <c r="G2" s="84"/>
      <c r="H2" s="84"/>
      <c r="I2" s="84"/>
      <c r="J2" s="84"/>
      <c r="K2" s="205" t="s">
        <v>0</v>
      </c>
      <c r="L2" s="233">
        <v>44356</v>
      </c>
      <c r="M2" s="233"/>
      <c r="N2" s="234"/>
    </row>
    <row r="3" spans="1:24" ht="19.5" thickBot="1" x14ac:dyDescent="0.35">
      <c r="A3" s="78" t="s">
        <v>11</v>
      </c>
      <c r="B3" s="79" t="s">
        <v>233</v>
      </c>
      <c r="C3" s="115"/>
      <c r="D3" s="115"/>
      <c r="E3" s="115"/>
      <c r="F3" s="115"/>
      <c r="G3" s="115"/>
      <c r="H3" s="115"/>
      <c r="I3" s="115"/>
      <c r="J3" s="115"/>
      <c r="K3" s="82"/>
      <c r="L3" s="82"/>
      <c r="M3" s="82"/>
      <c r="N3" s="77"/>
      <c r="O3" s="68"/>
      <c r="P3" s="68"/>
      <c r="Q3" s="68"/>
      <c r="R3" s="68"/>
      <c r="S3" s="68"/>
      <c r="T3" s="68"/>
      <c r="U3" s="68"/>
      <c r="V3" s="68"/>
      <c r="W3" s="68"/>
      <c r="X3" s="68"/>
    </row>
    <row r="4" spans="1:24" ht="24.95" customHeight="1" x14ac:dyDescent="0.25">
      <c r="A4" s="235" t="s">
        <v>3</v>
      </c>
      <c r="B4" s="238" t="s">
        <v>4</v>
      </c>
      <c r="C4" s="191" t="s">
        <v>90</v>
      </c>
      <c r="D4" s="187" t="s">
        <v>91</v>
      </c>
      <c r="E4" s="187" t="s">
        <v>92</v>
      </c>
      <c r="F4" s="187" t="s">
        <v>93</v>
      </c>
      <c r="G4" s="187" t="s">
        <v>228</v>
      </c>
      <c r="H4" s="187" t="s">
        <v>94</v>
      </c>
      <c r="I4" s="192" t="s">
        <v>95</v>
      </c>
      <c r="J4" s="192" t="s">
        <v>239</v>
      </c>
      <c r="K4" s="187" t="s">
        <v>246</v>
      </c>
      <c r="L4" s="239" t="s">
        <v>245</v>
      </c>
      <c r="M4" s="187" t="s">
        <v>247</v>
      </c>
      <c r="N4" s="248" t="s">
        <v>12</v>
      </c>
      <c r="O4" s="68"/>
      <c r="P4" s="68"/>
      <c r="Q4" s="68"/>
      <c r="R4" s="68"/>
      <c r="S4" s="68"/>
      <c r="T4" s="68"/>
      <c r="U4" s="68"/>
      <c r="V4" s="68"/>
      <c r="W4" s="68"/>
      <c r="X4" s="68"/>
    </row>
    <row r="5" spans="1:24" ht="32.25" customHeight="1" x14ac:dyDescent="0.25">
      <c r="A5" s="236"/>
      <c r="B5" s="236"/>
      <c r="C5" s="216">
        <v>60</v>
      </c>
      <c r="D5" s="217">
        <v>40</v>
      </c>
      <c r="E5" s="217">
        <v>100</v>
      </c>
      <c r="F5" s="217">
        <v>45</v>
      </c>
      <c r="G5" s="217">
        <v>48</v>
      </c>
      <c r="H5" s="217">
        <v>55</v>
      </c>
      <c r="I5" s="217">
        <v>40</v>
      </c>
      <c r="J5" s="228"/>
      <c r="K5" s="242">
        <v>0.28249999999999997</v>
      </c>
      <c r="L5" s="240"/>
      <c r="M5" s="246">
        <v>0.28249999999999997</v>
      </c>
      <c r="N5" s="249"/>
      <c r="O5" s="68"/>
      <c r="P5" s="68"/>
      <c r="Q5" s="68"/>
      <c r="R5" s="68"/>
      <c r="S5" s="68"/>
      <c r="T5" s="68"/>
      <c r="U5" s="68"/>
      <c r="V5" s="68"/>
      <c r="W5" s="68"/>
      <c r="X5" s="68"/>
    </row>
    <row r="6" spans="1:24" ht="15.75" customHeight="1" thickBot="1" x14ac:dyDescent="0.3">
      <c r="A6" s="237"/>
      <c r="B6" s="237"/>
      <c r="C6" s="244" t="s">
        <v>96</v>
      </c>
      <c r="D6" s="245"/>
      <c r="E6" s="245"/>
      <c r="F6" s="245"/>
      <c r="G6" s="245"/>
      <c r="H6" s="245"/>
      <c r="I6" s="245"/>
      <c r="J6" s="229"/>
      <c r="K6" s="243"/>
      <c r="L6" s="241"/>
      <c r="M6" s="247"/>
      <c r="N6" s="250"/>
    </row>
    <row r="7" spans="1:24" ht="16.5" thickTop="1" x14ac:dyDescent="0.25">
      <c r="A7" s="193" t="s">
        <v>6</v>
      </c>
      <c r="B7" s="116" t="s">
        <v>240</v>
      </c>
      <c r="C7" s="117">
        <v>7</v>
      </c>
      <c r="D7" s="117">
        <v>5</v>
      </c>
      <c r="E7" s="117">
        <v>5</v>
      </c>
      <c r="F7" s="117">
        <v>0</v>
      </c>
      <c r="G7" s="117">
        <v>0</v>
      </c>
      <c r="H7" s="117">
        <v>6</v>
      </c>
      <c r="I7" s="117">
        <v>0</v>
      </c>
      <c r="J7" s="189">
        <f>(C7*$C$5)+(D7*$D$5)+(E7*$E$5)+(F7*$F$5)+(G7*$G$5)+(H7*$H$5)+(I7*$I$5)</f>
        <v>1450</v>
      </c>
      <c r="K7" s="169">
        <f>J7*$K$5</f>
        <v>409.62499999999994</v>
      </c>
      <c r="L7" s="190"/>
      <c r="M7" s="188">
        <f t="shared" ref="M7:M16" si="0">L7*$M$5</f>
        <v>0</v>
      </c>
      <c r="N7" s="80">
        <f>SUM((C7*$C$5)+(D7*$D$5)+(E7*$E$5)+(F7*$F$5)+(G7*$G$5)+(H7*$H$5)+(I7*$I$5))+L7+K7+M7</f>
        <v>1859.625</v>
      </c>
    </row>
    <row r="8" spans="1:24" ht="27" customHeight="1" x14ac:dyDescent="0.25">
      <c r="A8" s="193" t="s">
        <v>97</v>
      </c>
      <c r="B8" s="116" t="s">
        <v>98</v>
      </c>
      <c r="C8" s="120">
        <v>8</v>
      </c>
      <c r="D8" s="121">
        <v>5</v>
      </c>
      <c r="E8" s="120">
        <v>2</v>
      </c>
      <c r="F8" s="120">
        <v>8</v>
      </c>
      <c r="G8" s="121">
        <v>0</v>
      </c>
      <c r="H8" s="120">
        <v>0</v>
      </c>
      <c r="I8" s="120">
        <v>0</v>
      </c>
      <c r="J8" s="123">
        <f>(C8*$C$5)+(D8*$D$5)+(E8*$E$5)+(F8*$F$5)+(G8*$G$5)+(H8*$H$5)+(I8*$I$5)</f>
        <v>1240</v>
      </c>
      <c r="K8" s="169">
        <f t="shared" ref="K8:K34" si="1">J8*$K$5</f>
        <v>350.29999999999995</v>
      </c>
      <c r="L8" s="119"/>
      <c r="M8" s="188">
        <f t="shared" si="0"/>
        <v>0</v>
      </c>
      <c r="N8" s="80">
        <f t="shared" ref="N8:N35" si="2">SUM((C8*$C$5)+(D8*$D$5)+(E8*$E$5)+(F8*$F$5)+(G8*$G$5)+(H8*$H$5)+(I8*$I$5))+L8+K8+M8</f>
        <v>1590.3</v>
      </c>
      <c r="O8" s="81"/>
    </row>
    <row r="9" spans="1:24" ht="27" customHeight="1" x14ac:dyDescent="0.25">
      <c r="A9" s="193" t="s">
        <v>140</v>
      </c>
      <c r="B9" s="122" t="s">
        <v>100</v>
      </c>
      <c r="C9" s="120">
        <v>8</v>
      </c>
      <c r="D9" s="121">
        <v>2</v>
      </c>
      <c r="E9" s="120">
        <v>2</v>
      </c>
      <c r="F9" s="120">
        <v>10</v>
      </c>
      <c r="G9" s="121">
        <v>0</v>
      </c>
      <c r="H9" s="120">
        <v>0</v>
      </c>
      <c r="I9" s="120">
        <v>0</v>
      </c>
      <c r="J9" s="123">
        <f t="shared" ref="J9:J35" si="3">(C9*$C$5)+(D9*$D$5)+(E9*$E$5)+(F9*$F$5)+(G9*$G$5)+(H9*$H$5)+(I9*$I$5)</f>
        <v>1210</v>
      </c>
      <c r="K9" s="169">
        <f t="shared" si="1"/>
        <v>341.82499999999999</v>
      </c>
      <c r="L9" s="119"/>
      <c r="M9" s="188">
        <f t="shared" si="0"/>
        <v>0</v>
      </c>
      <c r="N9" s="80">
        <f t="shared" si="2"/>
        <v>1551.825</v>
      </c>
      <c r="O9" s="81"/>
    </row>
    <row r="10" spans="1:24" ht="22.5" customHeight="1" x14ac:dyDescent="0.25">
      <c r="A10" s="193" t="s">
        <v>99</v>
      </c>
      <c r="B10" s="122" t="s">
        <v>102</v>
      </c>
      <c r="C10" s="120">
        <v>7</v>
      </c>
      <c r="D10" s="120">
        <v>2</v>
      </c>
      <c r="E10" s="120">
        <v>5</v>
      </c>
      <c r="F10" s="120">
        <v>7</v>
      </c>
      <c r="G10" s="121">
        <v>1</v>
      </c>
      <c r="H10" s="120">
        <v>1</v>
      </c>
      <c r="I10" s="120">
        <v>0</v>
      </c>
      <c r="J10" s="123">
        <f t="shared" si="3"/>
        <v>1418</v>
      </c>
      <c r="K10" s="169">
        <f t="shared" si="1"/>
        <v>400.58499999999998</v>
      </c>
      <c r="L10" s="119"/>
      <c r="M10" s="188">
        <f t="shared" si="0"/>
        <v>0</v>
      </c>
      <c r="N10" s="80">
        <f t="shared" si="2"/>
        <v>1818.585</v>
      </c>
      <c r="O10" s="81"/>
    </row>
    <row r="11" spans="1:24" ht="22.5" customHeight="1" x14ac:dyDescent="0.25">
      <c r="A11" s="193" t="s">
        <v>101</v>
      </c>
      <c r="B11" s="122" t="s">
        <v>104</v>
      </c>
      <c r="C11" s="120">
        <v>4</v>
      </c>
      <c r="D11" s="120">
        <v>3</v>
      </c>
      <c r="E11" s="120">
        <v>0</v>
      </c>
      <c r="F11" s="120">
        <v>10</v>
      </c>
      <c r="G11" s="120">
        <v>1</v>
      </c>
      <c r="H11" s="120">
        <v>0</v>
      </c>
      <c r="I11" s="120">
        <v>0</v>
      </c>
      <c r="J11" s="123">
        <f t="shared" si="3"/>
        <v>858</v>
      </c>
      <c r="K11" s="169">
        <f t="shared" si="1"/>
        <v>242.38499999999999</v>
      </c>
      <c r="L11" s="119"/>
      <c r="M11" s="188">
        <f t="shared" si="0"/>
        <v>0</v>
      </c>
      <c r="N11" s="80">
        <f t="shared" si="2"/>
        <v>1100.385</v>
      </c>
      <c r="O11" s="81"/>
    </row>
    <row r="12" spans="1:24" ht="23.25" customHeight="1" x14ac:dyDescent="0.25">
      <c r="A12" s="193" t="s">
        <v>103</v>
      </c>
      <c r="B12" s="122" t="s">
        <v>106</v>
      </c>
      <c r="C12" s="120">
        <v>8</v>
      </c>
      <c r="D12" s="120">
        <v>5</v>
      </c>
      <c r="E12" s="120">
        <v>9</v>
      </c>
      <c r="F12" s="120">
        <v>4</v>
      </c>
      <c r="G12" s="121">
        <v>0</v>
      </c>
      <c r="H12" s="120">
        <v>0</v>
      </c>
      <c r="I12" s="120">
        <v>0</v>
      </c>
      <c r="J12" s="123">
        <f t="shared" si="3"/>
        <v>1760</v>
      </c>
      <c r="K12" s="169">
        <f t="shared" si="1"/>
        <v>497.19999999999993</v>
      </c>
      <c r="L12" s="119"/>
      <c r="M12" s="188">
        <f t="shared" si="0"/>
        <v>0</v>
      </c>
      <c r="N12" s="80">
        <f t="shared" si="2"/>
        <v>2257.1999999999998</v>
      </c>
      <c r="O12" s="81"/>
    </row>
    <row r="13" spans="1:24" ht="35.25" customHeight="1" x14ac:dyDescent="0.25">
      <c r="A13" s="193" t="s">
        <v>105</v>
      </c>
      <c r="B13" s="122" t="s">
        <v>107</v>
      </c>
      <c r="C13" s="120">
        <v>8</v>
      </c>
      <c r="D13" s="120">
        <v>5</v>
      </c>
      <c r="E13" s="120">
        <v>3</v>
      </c>
      <c r="F13" s="120">
        <v>8</v>
      </c>
      <c r="G13" s="120">
        <v>1</v>
      </c>
      <c r="H13" s="120">
        <v>0</v>
      </c>
      <c r="I13" s="120">
        <v>0</v>
      </c>
      <c r="J13" s="123">
        <f t="shared" si="3"/>
        <v>1388</v>
      </c>
      <c r="K13" s="169">
        <f t="shared" si="1"/>
        <v>392.10999999999996</v>
      </c>
      <c r="L13" s="119"/>
      <c r="M13" s="188">
        <f t="shared" si="0"/>
        <v>0</v>
      </c>
      <c r="N13" s="80">
        <f t="shared" si="2"/>
        <v>1780.11</v>
      </c>
      <c r="O13" s="81"/>
    </row>
    <row r="14" spans="1:24" ht="15.75" customHeight="1" x14ac:dyDescent="0.25">
      <c r="A14" s="194" t="s">
        <v>108</v>
      </c>
      <c r="B14" s="122" t="s">
        <v>109</v>
      </c>
      <c r="C14" s="120">
        <v>8</v>
      </c>
      <c r="D14" s="120">
        <v>7</v>
      </c>
      <c r="E14" s="120">
        <v>5</v>
      </c>
      <c r="F14" s="120">
        <v>8</v>
      </c>
      <c r="G14" s="120">
        <v>7</v>
      </c>
      <c r="H14" s="121">
        <v>4</v>
      </c>
      <c r="I14" s="121">
        <v>0</v>
      </c>
      <c r="J14" s="123">
        <f t="shared" si="3"/>
        <v>2176</v>
      </c>
      <c r="K14" s="169">
        <f t="shared" si="1"/>
        <v>614.71999999999991</v>
      </c>
      <c r="L14" s="119"/>
      <c r="M14" s="188">
        <f t="shared" si="0"/>
        <v>0</v>
      </c>
      <c r="N14" s="80">
        <f t="shared" si="2"/>
        <v>2790.72</v>
      </c>
      <c r="O14" s="81"/>
    </row>
    <row r="15" spans="1:24" ht="21" customHeight="1" x14ac:dyDescent="0.25">
      <c r="A15" s="194" t="s">
        <v>112</v>
      </c>
      <c r="B15" s="122" t="s">
        <v>110</v>
      </c>
      <c r="C15" s="120">
        <v>7</v>
      </c>
      <c r="D15" s="120">
        <v>1</v>
      </c>
      <c r="E15" s="120">
        <v>7</v>
      </c>
      <c r="F15" s="120">
        <v>9</v>
      </c>
      <c r="G15" s="120">
        <v>5</v>
      </c>
      <c r="H15" s="120">
        <v>9</v>
      </c>
      <c r="I15" s="120">
        <v>0</v>
      </c>
      <c r="J15" s="123">
        <f t="shared" si="3"/>
        <v>2300</v>
      </c>
      <c r="K15" s="169">
        <f t="shared" si="1"/>
        <v>649.74999999999989</v>
      </c>
      <c r="L15" s="119"/>
      <c r="M15" s="188">
        <f t="shared" si="0"/>
        <v>0</v>
      </c>
      <c r="N15" s="80">
        <f t="shared" si="2"/>
        <v>2949.75</v>
      </c>
      <c r="O15" s="81"/>
    </row>
    <row r="16" spans="1:24" ht="21" customHeight="1" x14ac:dyDescent="0.25">
      <c r="A16" s="194" t="s">
        <v>115</v>
      </c>
      <c r="B16" s="122" t="s">
        <v>111</v>
      </c>
      <c r="C16" s="120">
        <v>8</v>
      </c>
      <c r="D16" s="120">
        <v>5</v>
      </c>
      <c r="E16" s="120">
        <v>0</v>
      </c>
      <c r="F16" s="120">
        <v>8</v>
      </c>
      <c r="G16" s="120">
        <v>0</v>
      </c>
      <c r="H16" s="120">
        <v>8</v>
      </c>
      <c r="I16" s="120">
        <v>0</v>
      </c>
      <c r="J16" s="123">
        <f t="shared" si="3"/>
        <v>1480</v>
      </c>
      <c r="K16" s="169">
        <f t="shared" si="1"/>
        <v>418.09999999999997</v>
      </c>
      <c r="L16" s="119"/>
      <c r="M16" s="188">
        <f t="shared" si="0"/>
        <v>0</v>
      </c>
      <c r="N16" s="80">
        <f t="shared" si="2"/>
        <v>1898.1</v>
      </c>
      <c r="O16" s="81"/>
    </row>
    <row r="17" spans="1:17" ht="21" customHeight="1" x14ac:dyDescent="0.25">
      <c r="A17" s="194" t="s">
        <v>148</v>
      </c>
      <c r="B17" s="122" t="s">
        <v>113</v>
      </c>
      <c r="C17" s="120">
        <v>3</v>
      </c>
      <c r="D17" s="120">
        <v>3</v>
      </c>
      <c r="E17" s="120">
        <v>0</v>
      </c>
      <c r="F17" s="120">
        <v>9</v>
      </c>
      <c r="G17" s="120">
        <v>3</v>
      </c>
      <c r="H17" s="120">
        <v>9</v>
      </c>
      <c r="I17" s="121">
        <v>35</v>
      </c>
      <c r="J17" s="123">
        <f t="shared" si="3"/>
        <v>2744</v>
      </c>
      <c r="K17" s="169">
        <f>J17*$K$5+247</f>
        <v>1022.18</v>
      </c>
      <c r="L17" s="119">
        <v>105000</v>
      </c>
      <c r="M17" s="188">
        <f>L17*$M$5</f>
        <v>29662.499999999996</v>
      </c>
      <c r="N17" s="80">
        <f t="shared" si="2"/>
        <v>138428.68</v>
      </c>
      <c r="O17" s="81"/>
    </row>
    <row r="18" spans="1:17" ht="30.75" customHeight="1" x14ac:dyDescent="0.25">
      <c r="A18" s="194" t="s">
        <v>149</v>
      </c>
      <c r="B18" s="122" t="s">
        <v>114</v>
      </c>
      <c r="C18" s="120">
        <v>5</v>
      </c>
      <c r="D18" s="120">
        <v>2</v>
      </c>
      <c r="E18" s="120">
        <v>2</v>
      </c>
      <c r="F18" s="120">
        <v>5</v>
      </c>
      <c r="G18" s="120">
        <v>0</v>
      </c>
      <c r="H18" s="120">
        <v>0</v>
      </c>
      <c r="I18" s="120">
        <v>0</v>
      </c>
      <c r="J18" s="123">
        <f t="shared" si="3"/>
        <v>805</v>
      </c>
      <c r="K18" s="169">
        <f t="shared" si="1"/>
        <v>227.41249999999997</v>
      </c>
      <c r="L18" s="119"/>
      <c r="M18" s="188">
        <f t="shared" ref="M18:M35" si="4">L18*$M$5</f>
        <v>0</v>
      </c>
      <c r="N18" s="80">
        <f t="shared" si="2"/>
        <v>1032.4124999999999</v>
      </c>
      <c r="O18" s="81"/>
    </row>
    <row r="19" spans="1:17" ht="26.25" customHeight="1" x14ac:dyDescent="0.25">
      <c r="A19" s="194" t="s">
        <v>150</v>
      </c>
      <c r="B19" s="122" t="s">
        <v>116</v>
      </c>
      <c r="C19" s="120">
        <v>5</v>
      </c>
      <c r="D19" s="120">
        <v>2</v>
      </c>
      <c r="E19" s="120">
        <v>5</v>
      </c>
      <c r="F19" s="120">
        <v>5</v>
      </c>
      <c r="G19" s="120">
        <v>0</v>
      </c>
      <c r="H19" s="120">
        <v>0</v>
      </c>
      <c r="I19" s="120">
        <v>0</v>
      </c>
      <c r="J19" s="123">
        <f t="shared" si="3"/>
        <v>1105</v>
      </c>
      <c r="K19" s="169">
        <f t="shared" si="1"/>
        <v>312.16249999999997</v>
      </c>
      <c r="L19" s="119"/>
      <c r="M19" s="188">
        <f t="shared" si="4"/>
        <v>0</v>
      </c>
      <c r="N19" s="80">
        <f t="shared" si="2"/>
        <v>1417.1624999999999</v>
      </c>
      <c r="O19" s="81"/>
    </row>
    <row r="20" spans="1:17" ht="30.75" customHeight="1" x14ac:dyDescent="0.25">
      <c r="A20" s="194" t="s">
        <v>7</v>
      </c>
      <c r="B20" s="122" t="s">
        <v>117</v>
      </c>
      <c r="C20" s="123">
        <v>7</v>
      </c>
      <c r="D20" s="123">
        <v>4</v>
      </c>
      <c r="E20" s="123">
        <v>1</v>
      </c>
      <c r="F20" s="123">
        <v>8</v>
      </c>
      <c r="G20" s="123">
        <v>1</v>
      </c>
      <c r="H20" s="120">
        <v>2</v>
      </c>
      <c r="I20" s="120">
        <v>2</v>
      </c>
      <c r="J20" s="123">
        <f t="shared" si="3"/>
        <v>1278</v>
      </c>
      <c r="K20" s="169">
        <f t="shared" si="1"/>
        <v>361.03499999999997</v>
      </c>
      <c r="L20" s="119"/>
      <c r="M20" s="188">
        <f t="shared" si="4"/>
        <v>0</v>
      </c>
      <c r="N20" s="80">
        <f t="shared" si="2"/>
        <v>1639.0349999999999</v>
      </c>
      <c r="O20" s="81"/>
    </row>
    <row r="21" spans="1:17" ht="18" customHeight="1" x14ac:dyDescent="0.25">
      <c r="A21" s="194" t="s">
        <v>118</v>
      </c>
      <c r="B21" s="122" t="s">
        <v>119</v>
      </c>
      <c r="C21" s="124">
        <v>8</v>
      </c>
      <c r="D21" s="124">
        <v>8</v>
      </c>
      <c r="E21" s="124">
        <v>0</v>
      </c>
      <c r="F21" s="124">
        <v>10</v>
      </c>
      <c r="G21" s="125">
        <v>8</v>
      </c>
      <c r="H21" s="126">
        <v>20</v>
      </c>
      <c r="I21" s="127">
        <v>40</v>
      </c>
      <c r="J21" s="123">
        <f t="shared" si="3"/>
        <v>4334</v>
      </c>
      <c r="K21" s="169">
        <f t="shared" si="1"/>
        <v>1224.3549999999998</v>
      </c>
      <c r="L21" s="119">
        <f>59286+24850+13250</f>
        <v>97386</v>
      </c>
      <c r="M21" s="188">
        <f t="shared" si="4"/>
        <v>27511.544999999998</v>
      </c>
      <c r="N21" s="80">
        <f t="shared" si="2"/>
        <v>130455.9</v>
      </c>
    </row>
    <row r="22" spans="1:17" ht="39.75" customHeight="1" x14ac:dyDescent="0.25">
      <c r="A22" s="194" t="s">
        <v>120</v>
      </c>
      <c r="B22" s="122" t="s">
        <v>121</v>
      </c>
      <c r="C22" s="124">
        <v>5</v>
      </c>
      <c r="D22" s="124">
        <v>8</v>
      </c>
      <c r="E22" s="124">
        <v>2</v>
      </c>
      <c r="F22" s="124">
        <v>10</v>
      </c>
      <c r="G22" s="124">
        <v>12</v>
      </c>
      <c r="H22" s="127">
        <v>8</v>
      </c>
      <c r="I22" s="127">
        <v>8</v>
      </c>
      <c r="J22" s="123">
        <f t="shared" si="3"/>
        <v>2606</v>
      </c>
      <c r="K22" s="169">
        <f t="shared" si="1"/>
        <v>736.19499999999994</v>
      </c>
      <c r="L22" s="119">
        <v>63537</v>
      </c>
      <c r="M22" s="188">
        <f t="shared" si="4"/>
        <v>17949.202499999999</v>
      </c>
      <c r="N22" s="80">
        <f t="shared" si="2"/>
        <v>84828.397500000006</v>
      </c>
      <c r="O22" s="218" t="s">
        <v>248</v>
      </c>
      <c r="P22" s="219" t="s">
        <v>236</v>
      </c>
      <c r="Q22" s="219" t="s">
        <v>237</v>
      </c>
    </row>
    <row r="23" spans="1:17" ht="19.5" customHeight="1" x14ac:dyDescent="0.25">
      <c r="A23" s="206" t="s">
        <v>122</v>
      </c>
      <c r="B23" s="207" t="s">
        <v>242</v>
      </c>
      <c r="C23" s="208">
        <v>8</v>
      </c>
      <c r="D23" s="208">
        <v>10</v>
      </c>
      <c r="E23" s="208">
        <v>0</v>
      </c>
      <c r="F23" s="208">
        <v>12</v>
      </c>
      <c r="G23" s="208">
        <v>25</v>
      </c>
      <c r="H23" s="209">
        <v>20</v>
      </c>
      <c r="I23" s="209">
        <v>80</v>
      </c>
      <c r="J23" s="210">
        <f t="shared" si="3"/>
        <v>6920</v>
      </c>
      <c r="K23" s="212">
        <f>J23*$K$5+247</f>
        <v>2201.8999999999996</v>
      </c>
      <c r="L23" s="211">
        <f>13250</f>
        <v>13250</v>
      </c>
      <c r="M23" s="213">
        <f t="shared" si="4"/>
        <v>3743.1249999999995</v>
      </c>
      <c r="N23" s="80">
        <f t="shared" si="2"/>
        <v>26115.025000000001</v>
      </c>
      <c r="O23" s="220">
        <f>N23+Q23</f>
        <v>32135.025000000001</v>
      </c>
      <c r="P23" s="221">
        <f>(H23*H5)+(I23*I5)</f>
        <v>4300</v>
      </c>
      <c r="Q23" s="222">
        <f>(P23*0.4)+P23</f>
        <v>6020</v>
      </c>
    </row>
    <row r="24" spans="1:17" ht="27" customHeight="1" x14ac:dyDescent="0.25">
      <c r="A24" s="194" t="s">
        <v>155</v>
      </c>
      <c r="B24" s="122" t="s">
        <v>123</v>
      </c>
      <c r="C24" s="124">
        <v>5</v>
      </c>
      <c r="D24" s="124">
        <v>6</v>
      </c>
      <c r="E24" s="124">
        <v>0</v>
      </c>
      <c r="F24" s="124">
        <v>8</v>
      </c>
      <c r="G24" s="124">
        <v>0</v>
      </c>
      <c r="H24" s="127">
        <v>10</v>
      </c>
      <c r="I24" s="127">
        <v>14</v>
      </c>
      <c r="J24" s="123">
        <f t="shared" si="3"/>
        <v>2010</v>
      </c>
      <c r="K24" s="169">
        <f t="shared" si="1"/>
        <v>567.82499999999993</v>
      </c>
      <c r="L24" s="119"/>
      <c r="M24" s="188">
        <f t="shared" si="4"/>
        <v>0</v>
      </c>
      <c r="N24" s="80">
        <f t="shared" si="2"/>
        <v>2577.8249999999998</v>
      </c>
    </row>
    <row r="25" spans="1:17" ht="26.25" customHeight="1" x14ac:dyDescent="0.25">
      <c r="A25" s="194" t="s">
        <v>156</v>
      </c>
      <c r="B25" s="122" t="s">
        <v>124</v>
      </c>
      <c r="C25" s="124">
        <v>3</v>
      </c>
      <c r="D25" s="124">
        <v>3</v>
      </c>
      <c r="E25" s="124">
        <v>0</v>
      </c>
      <c r="F25" s="124">
        <v>5</v>
      </c>
      <c r="G25" s="124">
        <v>7</v>
      </c>
      <c r="H25" s="127">
        <v>7</v>
      </c>
      <c r="I25" s="127">
        <v>7</v>
      </c>
      <c r="J25" s="123">
        <f t="shared" si="3"/>
        <v>1526</v>
      </c>
      <c r="K25" s="169">
        <f t="shared" si="1"/>
        <v>431.09499999999997</v>
      </c>
      <c r="L25" s="119"/>
      <c r="M25" s="188">
        <f t="shared" si="4"/>
        <v>0</v>
      </c>
      <c r="N25" s="80">
        <f t="shared" si="2"/>
        <v>1957.095</v>
      </c>
    </row>
    <row r="26" spans="1:17" ht="25.5" customHeight="1" x14ac:dyDescent="0.25">
      <c r="A26" s="194" t="s">
        <v>157</v>
      </c>
      <c r="B26" s="122" t="s">
        <v>125</v>
      </c>
      <c r="C26" s="124">
        <v>0</v>
      </c>
      <c r="D26" s="124">
        <v>0</v>
      </c>
      <c r="E26" s="124">
        <v>0</v>
      </c>
      <c r="F26" s="124">
        <v>9</v>
      </c>
      <c r="G26" s="124">
        <v>10</v>
      </c>
      <c r="H26" s="127">
        <v>0</v>
      </c>
      <c r="I26" s="127">
        <v>0</v>
      </c>
      <c r="J26" s="123">
        <f t="shared" si="3"/>
        <v>885</v>
      </c>
      <c r="K26" s="169">
        <f t="shared" si="1"/>
        <v>250.01249999999999</v>
      </c>
      <c r="L26" s="119"/>
      <c r="M26" s="188">
        <f t="shared" si="4"/>
        <v>0</v>
      </c>
      <c r="N26" s="80">
        <f t="shared" si="2"/>
        <v>1135.0125</v>
      </c>
    </row>
    <row r="27" spans="1:17" ht="15.75" x14ac:dyDescent="0.25">
      <c r="A27" s="122" t="s">
        <v>8</v>
      </c>
      <c r="B27" s="122" t="s">
        <v>243</v>
      </c>
      <c r="C27" s="124">
        <v>9</v>
      </c>
      <c r="D27" s="124">
        <v>5</v>
      </c>
      <c r="E27" s="124">
        <v>5</v>
      </c>
      <c r="F27" s="124">
        <v>12</v>
      </c>
      <c r="G27" s="124">
        <v>6</v>
      </c>
      <c r="H27" s="127">
        <v>6</v>
      </c>
      <c r="I27" s="127">
        <v>0</v>
      </c>
      <c r="J27" s="123">
        <f t="shared" si="3"/>
        <v>2398</v>
      </c>
      <c r="K27" s="169">
        <f t="shared" si="1"/>
        <v>677.43499999999995</v>
      </c>
      <c r="L27" s="119"/>
      <c r="M27" s="188">
        <f t="shared" si="4"/>
        <v>0</v>
      </c>
      <c r="N27" s="80">
        <f t="shared" si="2"/>
        <v>3075.4349999999999</v>
      </c>
    </row>
    <row r="28" spans="1:17" ht="15.75" x14ac:dyDescent="0.25">
      <c r="A28" s="194" t="s">
        <v>126</v>
      </c>
      <c r="B28" s="122" t="s">
        <v>244</v>
      </c>
      <c r="C28" s="124">
        <v>6</v>
      </c>
      <c r="D28" s="124">
        <v>7</v>
      </c>
      <c r="E28" s="124">
        <v>0</v>
      </c>
      <c r="F28" s="124">
        <v>1</v>
      </c>
      <c r="G28" s="124">
        <v>8</v>
      </c>
      <c r="H28" s="127">
        <v>0</v>
      </c>
      <c r="I28" s="127">
        <v>0</v>
      </c>
      <c r="J28" s="123">
        <f t="shared" si="3"/>
        <v>1069</v>
      </c>
      <c r="K28" s="169">
        <f t="shared" si="1"/>
        <v>301.99249999999995</v>
      </c>
      <c r="L28" s="119"/>
      <c r="M28" s="188">
        <f t="shared" si="4"/>
        <v>0</v>
      </c>
      <c r="N28" s="80">
        <f t="shared" si="2"/>
        <v>1370.9924999999998</v>
      </c>
    </row>
    <row r="29" spans="1:17" ht="15.75" x14ac:dyDescent="0.25">
      <c r="A29" s="122" t="s">
        <v>127</v>
      </c>
      <c r="B29" s="122" t="s">
        <v>128</v>
      </c>
      <c r="C29" s="124">
        <v>10</v>
      </c>
      <c r="D29" s="124">
        <v>7</v>
      </c>
      <c r="E29" s="124">
        <v>0</v>
      </c>
      <c r="F29" s="124">
        <v>15</v>
      </c>
      <c r="G29" s="124">
        <v>7</v>
      </c>
      <c r="H29" s="127">
        <v>7</v>
      </c>
      <c r="I29" s="127">
        <v>0</v>
      </c>
      <c r="J29" s="123">
        <f t="shared" si="3"/>
        <v>2276</v>
      </c>
      <c r="K29" s="169">
        <f t="shared" si="1"/>
        <v>642.96999999999991</v>
      </c>
      <c r="L29" s="119"/>
      <c r="M29" s="188">
        <f t="shared" si="4"/>
        <v>0</v>
      </c>
      <c r="N29" s="80">
        <f t="shared" si="2"/>
        <v>2918.97</v>
      </c>
    </row>
    <row r="30" spans="1:17" ht="15.75" x14ac:dyDescent="0.25">
      <c r="A30" s="194" t="s">
        <v>9</v>
      </c>
      <c r="B30" s="122" t="s">
        <v>129</v>
      </c>
      <c r="C30" s="124">
        <v>8</v>
      </c>
      <c r="D30" s="124">
        <v>15</v>
      </c>
      <c r="E30" s="124">
        <v>5</v>
      </c>
      <c r="F30" s="124">
        <v>10</v>
      </c>
      <c r="G30" s="124">
        <v>10</v>
      </c>
      <c r="H30" s="127">
        <v>4</v>
      </c>
      <c r="I30" s="127">
        <v>0</v>
      </c>
      <c r="J30" s="123">
        <f t="shared" si="3"/>
        <v>2730</v>
      </c>
      <c r="K30" s="169">
        <f t="shared" si="1"/>
        <v>771.22499999999991</v>
      </c>
      <c r="L30" s="119">
        <v>50000</v>
      </c>
      <c r="M30" s="188">
        <f>L30*$M$5</f>
        <v>14124.999999999998</v>
      </c>
      <c r="N30" s="80">
        <f t="shared" si="2"/>
        <v>67626.224999999991</v>
      </c>
      <c r="O30" s="226" t="s">
        <v>249</v>
      </c>
      <c r="P30" s="227"/>
      <c r="Q30" s="227"/>
    </row>
    <row r="31" spans="1:17" ht="15.75" x14ac:dyDescent="0.25">
      <c r="A31" s="194" t="s">
        <v>130</v>
      </c>
      <c r="B31" s="122" t="s">
        <v>131</v>
      </c>
      <c r="C31" s="124">
        <v>8</v>
      </c>
      <c r="D31" s="124">
        <v>15</v>
      </c>
      <c r="E31" s="124">
        <v>5</v>
      </c>
      <c r="F31" s="124">
        <v>15</v>
      </c>
      <c r="G31" s="124">
        <v>5</v>
      </c>
      <c r="H31" s="127">
        <v>5</v>
      </c>
      <c r="I31" s="127">
        <v>5</v>
      </c>
      <c r="J31" s="123">
        <f t="shared" si="3"/>
        <v>2970</v>
      </c>
      <c r="K31" s="169">
        <f t="shared" si="1"/>
        <v>839.02499999999998</v>
      </c>
      <c r="L31" s="119"/>
      <c r="M31" s="188">
        <f t="shared" si="4"/>
        <v>0</v>
      </c>
      <c r="N31" s="80">
        <f t="shared" si="2"/>
        <v>3809.0250000000001</v>
      </c>
    </row>
    <row r="32" spans="1:17" ht="15.75" x14ac:dyDescent="0.25">
      <c r="A32" s="194" t="s">
        <v>133</v>
      </c>
      <c r="B32" s="122" t="s">
        <v>132</v>
      </c>
      <c r="C32" s="124">
        <v>12</v>
      </c>
      <c r="D32" s="124">
        <v>8</v>
      </c>
      <c r="E32" s="124">
        <v>2</v>
      </c>
      <c r="F32" s="124">
        <v>10</v>
      </c>
      <c r="G32" s="124">
        <v>8</v>
      </c>
      <c r="H32" s="127">
        <v>6</v>
      </c>
      <c r="I32" s="127">
        <v>2</v>
      </c>
      <c r="J32" s="123">
        <f t="shared" si="3"/>
        <v>2484</v>
      </c>
      <c r="K32" s="169">
        <f t="shared" si="1"/>
        <v>701.7299999999999</v>
      </c>
      <c r="L32" s="119"/>
      <c r="M32" s="188">
        <f t="shared" si="4"/>
        <v>0</v>
      </c>
      <c r="N32" s="80">
        <f t="shared" si="2"/>
        <v>3185.73</v>
      </c>
    </row>
    <row r="33" spans="1:17" ht="15.75" x14ac:dyDescent="0.25">
      <c r="A33" s="194" t="s">
        <v>135</v>
      </c>
      <c r="B33" s="122" t="s">
        <v>134</v>
      </c>
      <c r="C33" s="124">
        <v>6</v>
      </c>
      <c r="D33" s="124">
        <v>3</v>
      </c>
      <c r="E33" s="124">
        <v>2</v>
      </c>
      <c r="F33" s="124">
        <v>4</v>
      </c>
      <c r="G33" s="124">
        <v>0</v>
      </c>
      <c r="H33" s="127">
        <v>6</v>
      </c>
      <c r="I33" s="127">
        <v>3</v>
      </c>
      <c r="J33" s="123">
        <f t="shared" si="3"/>
        <v>1310</v>
      </c>
      <c r="K33" s="169">
        <f t="shared" si="1"/>
        <v>370.07499999999999</v>
      </c>
      <c r="L33" s="119"/>
      <c r="M33" s="188">
        <f t="shared" si="4"/>
        <v>0</v>
      </c>
      <c r="N33" s="80">
        <f t="shared" si="2"/>
        <v>1680.075</v>
      </c>
    </row>
    <row r="34" spans="1:17" ht="15.75" x14ac:dyDescent="0.25">
      <c r="A34" s="194" t="s">
        <v>137</v>
      </c>
      <c r="B34" s="129" t="s">
        <v>136</v>
      </c>
      <c r="C34" s="124">
        <v>8</v>
      </c>
      <c r="D34" s="124">
        <v>8</v>
      </c>
      <c r="E34" s="124">
        <v>0</v>
      </c>
      <c r="F34" s="124">
        <v>0</v>
      </c>
      <c r="G34" s="125">
        <v>8</v>
      </c>
      <c r="H34" s="126">
        <v>8</v>
      </c>
      <c r="I34" s="127">
        <v>15</v>
      </c>
      <c r="J34" s="123">
        <f t="shared" si="3"/>
        <v>2224</v>
      </c>
      <c r="K34" s="169">
        <f t="shared" si="1"/>
        <v>628.28</v>
      </c>
      <c r="L34" s="128"/>
      <c r="M34" s="188">
        <f t="shared" si="4"/>
        <v>0</v>
      </c>
      <c r="N34" s="80">
        <f t="shared" si="2"/>
        <v>2852.2799999999997</v>
      </c>
    </row>
    <row r="35" spans="1:17" ht="16.5" thickBot="1" x14ac:dyDescent="0.3">
      <c r="A35" s="195" t="s">
        <v>160</v>
      </c>
      <c r="B35" s="196" t="s">
        <v>138</v>
      </c>
      <c r="C35" s="197">
        <v>8</v>
      </c>
      <c r="D35" s="197">
        <v>8</v>
      </c>
      <c r="E35" s="197">
        <v>9</v>
      </c>
      <c r="F35" s="197">
        <v>7</v>
      </c>
      <c r="G35" s="198">
        <v>8</v>
      </c>
      <c r="H35" s="198">
        <v>8</v>
      </c>
      <c r="I35" s="197">
        <v>8</v>
      </c>
      <c r="J35" s="199">
        <f t="shared" si="3"/>
        <v>3159</v>
      </c>
      <c r="K35" s="118">
        <f>J35*$K$5+247</f>
        <v>1139.4175</v>
      </c>
      <c r="L35" s="200"/>
      <c r="M35" s="188">
        <f t="shared" si="4"/>
        <v>0</v>
      </c>
      <c r="N35" s="80">
        <f t="shared" si="2"/>
        <v>4298.4174999999996</v>
      </c>
    </row>
    <row r="36" spans="1:17" ht="16.5" thickBot="1" x14ac:dyDescent="0.3">
      <c r="A36" s="201"/>
      <c r="B36" s="204" t="s">
        <v>23</v>
      </c>
      <c r="C36" s="202">
        <f>SUM(C7:C35)</f>
        <v>197</v>
      </c>
      <c r="D36" s="202">
        <f t="shared" ref="D36:L36" si="5">SUM(D7:D35)</f>
        <v>162</v>
      </c>
      <c r="E36" s="202">
        <f t="shared" si="5"/>
        <v>76</v>
      </c>
      <c r="F36" s="202">
        <f t="shared" si="5"/>
        <v>227</v>
      </c>
      <c r="G36" s="202">
        <f t="shared" si="5"/>
        <v>141</v>
      </c>
      <c r="H36" s="202">
        <f>SUM(H7:H35)</f>
        <v>154</v>
      </c>
      <c r="I36" s="202">
        <f>SUM(I7:I35)</f>
        <v>219</v>
      </c>
      <c r="J36" s="214">
        <f t="shared" si="5"/>
        <v>60113</v>
      </c>
      <c r="K36" s="202">
        <f>SUM(K7:K35)</f>
        <v>17722.922500000001</v>
      </c>
      <c r="L36" s="215">
        <f t="shared" si="5"/>
        <v>329173</v>
      </c>
      <c r="M36" s="202">
        <f>SUM(M7:M35)</f>
        <v>92991.372499999998</v>
      </c>
      <c r="N36" s="203">
        <f>SUM(N7:N35)</f>
        <v>500000.29500000004</v>
      </c>
    </row>
    <row r="39" spans="1:17" x14ac:dyDescent="0.25">
      <c r="J39" s="352"/>
      <c r="K39" s="353"/>
      <c r="L39" s="353"/>
      <c r="M39" s="353"/>
      <c r="N39" s="354"/>
      <c r="O39" s="224"/>
      <c r="P39" s="224"/>
      <c r="Q39" s="224"/>
    </row>
    <row r="40" spans="1:17" x14ac:dyDescent="0.25">
      <c r="J40" s="352"/>
      <c r="K40" s="353"/>
      <c r="L40" s="353"/>
      <c r="M40" s="353"/>
      <c r="N40" s="354"/>
      <c r="O40" s="224"/>
      <c r="P40" s="224"/>
      <c r="Q40" s="224"/>
    </row>
    <row r="41" spans="1:17" x14ac:dyDescent="0.25">
      <c r="J41" s="352"/>
      <c r="K41" s="355"/>
      <c r="L41" s="355"/>
      <c r="M41" s="355"/>
      <c r="N41" s="356"/>
      <c r="O41" s="225"/>
    </row>
    <row r="42" spans="1:17" x14ac:dyDescent="0.25">
      <c r="J42" s="352"/>
      <c r="K42" s="352"/>
      <c r="L42" s="352"/>
      <c r="M42" s="352"/>
      <c r="N42" s="352"/>
    </row>
  </sheetData>
  <mergeCells count="13">
    <mergeCell ref="K40:M40"/>
    <mergeCell ref="K39:M39"/>
    <mergeCell ref="O30:Q30"/>
    <mergeCell ref="J5:J6"/>
    <mergeCell ref="A1:N1"/>
    <mergeCell ref="L2:N2"/>
    <mergeCell ref="A4:A6"/>
    <mergeCell ref="B4:B6"/>
    <mergeCell ref="L4:L6"/>
    <mergeCell ref="K5:K6"/>
    <mergeCell ref="C6:I6"/>
    <mergeCell ref="M5:M6"/>
    <mergeCell ref="N4:N6"/>
  </mergeCells>
  <phoneticPr fontId="14" type="noConversion"/>
  <pageMargins left="0.33" right="0.22" top="0.28000000000000003" bottom="0.5" header="0.17" footer="0.3"/>
  <pageSetup orientation="portrait" r:id="rId1"/>
  <headerFooter scaleWithDoc="0">
    <oddFooter>&amp;L&amp;8Fall 2017&amp;C&amp;8OLS37100&amp;R&amp;8Project Template - 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35"/>
  <sheetViews>
    <sheetView zoomScale="90" zoomScaleNormal="90" workbookViewId="0">
      <selection activeCell="C34" sqref="C34"/>
    </sheetView>
  </sheetViews>
  <sheetFormatPr defaultColWidth="8.85546875" defaultRowHeight="15" x14ac:dyDescent="0.25"/>
  <cols>
    <col min="1" max="1" width="6.28515625" customWidth="1"/>
    <col min="2" max="2" width="54.28515625" customWidth="1"/>
    <col min="3" max="3" width="9.42578125" customWidth="1"/>
    <col min="4" max="5" width="14.85546875" customWidth="1"/>
    <col min="6" max="6" width="68.42578125" style="2" customWidth="1"/>
  </cols>
  <sheetData>
    <row r="1" spans="1:9" ht="15.75" thickBot="1" x14ac:dyDescent="0.3">
      <c r="A1" s="254" t="s">
        <v>161</v>
      </c>
      <c r="B1" s="255"/>
      <c r="C1" s="255"/>
      <c r="D1" s="255"/>
      <c r="E1" s="255"/>
      <c r="F1" s="256"/>
    </row>
    <row r="2" spans="1:9" ht="15.75" thickBot="1" x14ac:dyDescent="0.3">
      <c r="A2" s="146" t="s">
        <v>204</v>
      </c>
      <c r="B2" s="147" t="s">
        <v>205</v>
      </c>
      <c r="C2" s="257"/>
      <c r="D2" s="258"/>
      <c r="E2" s="258"/>
      <c r="F2" s="259"/>
    </row>
    <row r="3" spans="1:9" ht="15.75" thickBot="1" x14ac:dyDescent="0.3">
      <c r="A3" s="146" t="s">
        <v>11</v>
      </c>
      <c r="B3" s="147" t="s">
        <v>233</v>
      </c>
      <c r="C3" s="260"/>
      <c r="D3" s="261"/>
      <c r="E3" s="261"/>
      <c r="F3" s="262"/>
    </row>
    <row r="4" spans="1:9" ht="15.75" thickBot="1" x14ac:dyDescent="0.3">
      <c r="A4" s="148"/>
      <c r="B4" s="149" t="s">
        <v>162</v>
      </c>
      <c r="C4" s="251" t="s">
        <v>163</v>
      </c>
      <c r="D4" s="252"/>
      <c r="E4" s="253"/>
      <c r="F4" s="150"/>
    </row>
    <row r="5" spans="1:9" ht="14.45" customHeight="1" thickBot="1" x14ac:dyDescent="0.3">
      <c r="A5" s="151" t="s">
        <v>3</v>
      </c>
      <c r="B5" s="152" t="s">
        <v>164</v>
      </c>
      <c r="C5" s="151" t="s">
        <v>165</v>
      </c>
      <c r="D5" s="151" t="s">
        <v>166</v>
      </c>
      <c r="E5" s="151" t="s">
        <v>167</v>
      </c>
      <c r="F5" s="153" t="s">
        <v>168</v>
      </c>
    </row>
    <row r="6" spans="1:9" ht="15" customHeight="1" x14ac:dyDescent="0.25">
      <c r="A6" s="154" t="s">
        <v>6</v>
      </c>
      <c r="B6" s="155" t="s">
        <v>240</v>
      </c>
      <c r="C6" s="154">
        <v>3</v>
      </c>
      <c r="D6" s="156">
        <v>44348</v>
      </c>
      <c r="E6" s="156">
        <v>44350</v>
      </c>
      <c r="F6" s="157" t="s">
        <v>169</v>
      </c>
    </row>
    <row r="7" spans="1:9" ht="15.75" thickBot="1" x14ac:dyDescent="0.3">
      <c r="A7" s="158" t="s">
        <v>97</v>
      </c>
      <c r="B7" s="159" t="s">
        <v>206</v>
      </c>
      <c r="C7" s="158">
        <v>2</v>
      </c>
      <c r="D7" s="160">
        <v>44351</v>
      </c>
      <c r="E7" s="160">
        <v>44352</v>
      </c>
      <c r="F7" s="157" t="s">
        <v>170</v>
      </c>
    </row>
    <row r="8" spans="1:9" x14ac:dyDescent="0.25">
      <c r="A8" s="154" t="s">
        <v>140</v>
      </c>
      <c r="B8" s="159" t="s">
        <v>171</v>
      </c>
      <c r="C8" s="158">
        <v>15</v>
      </c>
      <c r="D8" s="160">
        <v>44353</v>
      </c>
      <c r="E8" s="160">
        <v>44369</v>
      </c>
      <c r="F8" s="157" t="s">
        <v>207</v>
      </c>
    </row>
    <row r="9" spans="1:9" ht="15.75" thickBot="1" x14ac:dyDescent="0.3">
      <c r="A9" s="158" t="s">
        <v>99</v>
      </c>
      <c r="B9" s="159" t="s">
        <v>208</v>
      </c>
      <c r="C9" s="158">
        <v>1</v>
      </c>
      <c r="D9" s="160">
        <v>44370</v>
      </c>
      <c r="E9" s="160">
        <v>44370</v>
      </c>
      <c r="F9" s="157" t="s">
        <v>209</v>
      </c>
    </row>
    <row r="10" spans="1:9" x14ac:dyDescent="0.25">
      <c r="A10" s="154" t="s">
        <v>101</v>
      </c>
      <c r="B10" s="159" t="s">
        <v>143</v>
      </c>
      <c r="C10" s="158">
        <v>1</v>
      </c>
      <c r="D10" s="160">
        <v>44371</v>
      </c>
      <c r="E10" s="160">
        <v>44371</v>
      </c>
      <c r="F10" s="157" t="s">
        <v>210</v>
      </c>
      <c r="I10" s="86"/>
    </row>
    <row r="11" spans="1:9" x14ac:dyDescent="0.25">
      <c r="A11" s="158" t="s">
        <v>103</v>
      </c>
      <c r="B11" s="159" t="s">
        <v>144</v>
      </c>
      <c r="C11" s="158">
        <v>4</v>
      </c>
      <c r="D11" s="160">
        <v>44372</v>
      </c>
      <c r="E11" s="160">
        <v>44375</v>
      </c>
      <c r="F11" s="157" t="s">
        <v>211</v>
      </c>
    </row>
    <row r="12" spans="1:9" x14ac:dyDescent="0.25">
      <c r="A12" s="158" t="s">
        <v>105</v>
      </c>
      <c r="B12" s="159" t="s">
        <v>172</v>
      </c>
      <c r="C12" s="158">
        <v>1</v>
      </c>
      <c r="D12" s="160">
        <v>44376</v>
      </c>
      <c r="E12" s="160">
        <v>44376</v>
      </c>
      <c r="F12" s="157" t="s">
        <v>212</v>
      </c>
      <c r="I12" s="86"/>
    </row>
    <row r="13" spans="1:9" ht="16.5" customHeight="1" x14ac:dyDescent="0.25">
      <c r="A13" s="158" t="s">
        <v>108</v>
      </c>
      <c r="B13" s="159" t="s">
        <v>173</v>
      </c>
      <c r="C13" s="158">
        <v>1</v>
      </c>
      <c r="D13" s="160">
        <v>44377</v>
      </c>
      <c r="E13" s="160">
        <v>44377</v>
      </c>
      <c r="F13" s="157" t="s">
        <v>174</v>
      </c>
    </row>
    <row r="14" spans="1:9" x14ac:dyDescent="0.25">
      <c r="A14" s="158" t="s">
        <v>112</v>
      </c>
      <c r="B14" s="159" t="s">
        <v>175</v>
      </c>
      <c r="C14" s="158">
        <v>5</v>
      </c>
      <c r="D14" s="160">
        <v>44377</v>
      </c>
      <c r="E14" s="160">
        <v>44381</v>
      </c>
      <c r="F14" s="157" t="s">
        <v>194</v>
      </c>
      <c r="I14" s="86"/>
    </row>
    <row r="15" spans="1:9" x14ac:dyDescent="0.25">
      <c r="A15" s="158" t="s">
        <v>115</v>
      </c>
      <c r="B15" s="159" t="s">
        <v>62</v>
      </c>
      <c r="C15" s="158">
        <v>7</v>
      </c>
      <c r="D15" s="160">
        <v>44382</v>
      </c>
      <c r="E15" s="160">
        <v>44388</v>
      </c>
      <c r="F15" s="157" t="s">
        <v>195</v>
      </c>
    </row>
    <row r="16" spans="1:9" x14ac:dyDescent="0.25">
      <c r="A16" s="158" t="s">
        <v>148</v>
      </c>
      <c r="B16" s="159" t="s">
        <v>176</v>
      </c>
      <c r="C16" s="158">
        <v>10</v>
      </c>
      <c r="D16" s="160">
        <v>44389</v>
      </c>
      <c r="E16" s="160">
        <v>44398</v>
      </c>
      <c r="F16" s="157" t="s">
        <v>177</v>
      </c>
    </row>
    <row r="17" spans="1:6" x14ac:dyDescent="0.25">
      <c r="A17" s="158" t="s">
        <v>149</v>
      </c>
      <c r="B17" s="159" t="s">
        <v>178</v>
      </c>
      <c r="C17" s="158">
        <v>1</v>
      </c>
      <c r="D17" s="160">
        <v>44389</v>
      </c>
      <c r="E17" s="160">
        <v>44389</v>
      </c>
      <c r="F17" s="157" t="s">
        <v>179</v>
      </c>
    </row>
    <row r="18" spans="1:6" ht="17.25" customHeight="1" x14ac:dyDescent="0.25">
      <c r="A18" s="158" t="s">
        <v>150</v>
      </c>
      <c r="B18" s="159" t="s">
        <v>180</v>
      </c>
      <c r="C18" s="158">
        <v>2</v>
      </c>
      <c r="D18" s="160">
        <v>44390</v>
      </c>
      <c r="E18" s="160">
        <v>44391</v>
      </c>
      <c r="F18" s="157" t="s">
        <v>181</v>
      </c>
    </row>
    <row r="19" spans="1:6" x14ac:dyDescent="0.25">
      <c r="A19" s="158" t="s">
        <v>7</v>
      </c>
      <c r="B19" s="159" t="s">
        <v>213</v>
      </c>
      <c r="C19" s="158">
        <v>1</v>
      </c>
      <c r="D19" s="160">
        <v>44392</v>
      </c>
      <c r="E19" s="160">
        <v>44392</v>
      </c>
      <c r="F19" s="157" t="s">
        <v>214</v>
      </c>
    </row>
    <row r="20" spans="1:6" x14ac:dyDescent="0.25">
      <c r="A20" s="158" t="s">
        <v>118</v>
      </c>
      <c r="B20" s="159" t="s">
        <v>152</v>
      </c>
      <c r="C20" s="158">
        <v>7</v>
      </c>
      <c r="D20" s="160">
        <v>44393</v>
      </c>
      <c r="E20" s="160">
        <v>44399</v>
      </c>
      <c r="F20" s="157" t="s">
        <v>215</v>
      </c>
    </row>
    <row r="21" spans="1:6" x14ac:dyDescent="0.25">
      <c r="A21" s="158" t="s">
        <v>120</v>
      </c>
      <c r="B21" s="159" t="s">
        <v>216</v>
      </c>
      <c r="C21" s="158">
        <v>44</v>
      </c>
      <c r="D21" s="160">
        <v>44393</v>
      </c>
      <c r="E21" s="160">
        <v>44436</v>
      </c>
      <c r="F21" s="167" t="s">
        <v>229</v>
      </c>
    </row>
    <row r="22" spans="1:6" x14ac:dyDescent="0.25">
      <c r="A22" s="158" t="s">
        <v>122</v>
      </c>
      <c r="B22" s="159" t="s">
        <v>217</v>
      </c>
      <c r="C22" s="158">
        <v>5</v>
      </c>
      <c r="D22" s="160">
        <v>44437</v>
      </c>
      <c r="E22" s="160">
        <v>44442</v>
      </c>
      <c r="F22" s="157" t="s">
        <v>196</v>
      </c>
    </row>
    <row r="23" spans="1:6" x14ac:dyDescent="0.25">
      <c r="A23" s="158" t="s">
        <v>155</v>
      </c>
      <c r="B23" s="159" t="s">
        <v>123</v>
      </c>
      <c r="C23" s="158">
        <v>4</v>
      </c>
      <c r="D23" s="160">
        <v>44443</v>
      </c>
      <c r="E23" s="160">
        <v>44447</v>
      </c>
      <c r="F23" s="157" t="s">
        <v>218</v>
      </c>
    </row>
    <row r="24" spans="1:6" x14ac:dyDescent="0.25">
      <c r="A24" s="158" t="s">
        <v>156</v>
      </c>
      <c r="B24" s="159" t="s">
        <v>182</v>
      </c>
      <c r="C24" s="158">
        <v>3</v>
      </c>
      <c r="D24" s="160">
        <v>44443</v>
      </c>
      <c r="E24" s="160">
        <v>44446</v>
      </c>
      <c r="F24" s="167" t="s">
        <v>230</v>
      </c>
    </row>
    <row r="25" spans="1:6" x14ac:dyDescent="0.25">
      <c r="A25" s="158" t="s">
        <v>157</v>
      </c>
      <c r="B25" s="159" t="s">
        <v>183</v>
      </c>
      <c r="C25" s="158">
        <v>4</v>
      </c>
      <c r="D25" s="160">
        <v>44443</v>
      </c>
      <c r="E25" s="160">
        <v>44447</v>
      </c>
      <c r="F25" s="157" t="s">
        <v>184</v>
      </c>
    </row>
    <row r="26" spans="1:6" x14ac:dyDescent="0.25">
      <c r="A26" s="158" t="s">
        <v>8</v>
      </c>
      <c r="B26" s="159" t="s">
        <v>185</v>
      </c>
      <c r="C26" s="158">
        <v>1</v>
      </c>
      <c r="D26" s="160">
        <v>44447</v>
      </c>
      <c r="E26" s="160">
        <v>44448</v>
      </c>
      <c r="F26" s="167" t="s">
        <v>231</v>
      </c>
    </row>
    <row r="27" spans="1:6" x14ac:dyDescent="0.25">
      <c r="A27" s="158" t="s">
        <v>126</v>
      </c>
      <c r="B27" s="159" t="s">
        <v>186</v>
      </c>
      <c r="C27" s="158">
        <v>1</v>
      </c>
      <c r="D27" s="160">
        <v>44449</v>
      </c>
      <c r="E27" s="160">
        <v>44450</v>
      </c>
      <c r="F27" s="157" t="s">
        <v>187</v>
      </c>
    </row>
    <row r="28" spans="1:6" x14ac:dyDescent="0.25">
      <c r="A28" s="158" t="s">
        <v>127</v>
      </c>
      <c r="B28" s="159" t="s">
        <v>232</v>
      </c>
      <c r="C28" s="158">
        <v>5</v>
      </c>
      <c r="D28" s="160">
        <v>44451</v>
      </c>
      <c r="E28" s="160">
        <v>44456</v>
      </c>
      <c r="F28" s="157" t="s">
        <v>188</v>
      </c>
    </row>
    <row r="29" spans="1:6" x14ac:dyDescent="0.25">
      <c r="A29" s="158" t="s">
        <v>9</v>
      </c>
      <c r="B29" s="159" t="s">
        <v>219</v>
      </c>
      <c r="C29" s="158">
        <v>2</v>
      </c>
      <c r="D29" s="160">
        <v>44457</v>
      </c>
      <c r="E29" s="160">
        <v>44459</v>
      </c>
      <c r="F29" s="157" t="s">
        <v>189</v>
      </c>
    </row>
    <row r="30" spans="1:6" x14ac:dyDescent="0.25">
      <c r="A30" s="158" t="s">
        <v>130</v>
      </c>
      <c r="B30" s="159" t="s">
        <v>75</v>
      </c>
      <c r="C30" s="158">
        <v>2</v>
      </c>
      <c r="D30" s="160">
        <v>44457</v>
      </c>
      <c r="E30" s="160">
        <v>44459</v>
      </c>
      <c r="F30" s="157" t="s">
        <v>220</v>
      </c>
    </row>
    <row r="31" spans="1:6" x14ac:dyDescent="0.25">
      <c r="A31" s="158" t="s">
        <v>133</v>
      </c>
      <c r="B31" s="159" t="s">
        <v>190</v>
      </c>
      <c r="C31" s="158">
        <v>2</v>
      </c>
      <c r="D31" s="160">
        <v>44457</v>
      </c>
      <c r="E31" s="160">
        <v>44459</v>
      </c>
      <c r="F31" s="157" t="s">
        <v>197</v>
      </c>
    </row>
    <row r="32" spans="1:6" x14ac:dyDescent="0.25">
      <c r="A32" s="158" t="s">
        <v>135</v>
      </c>
      <c r="B32" s="159" t="s">
        <v>191</v>
      </c>
      <c r="C32" s="158">
        <v>2</v>
      </c>
      <c r="D32" s="160">
        <v>44460</v>
      </c>
      <c r="E32" s="160">
        <v>44462</v>
      </c>
      <c r="F32" s="157" t="s">
        <v>221</v>
      </c>
    </row>
    <row r="33" spans="1:6" x14ac:dyDescent="0.25">
      <c r="A33" s="158" t="s">
        <v>137</v>
      </c>
      <c r="B33" s="159" t="s">
        <v>192</v>
      </c>
      <c r="C33" s="158">
        <v>1</v>
      </c>
      <c r="D33" s="160">
        <v>44463</v>
      </c>
      <c r="E33" s="160">
        <v>44464</v>
      </c>
      <c r="F33" s="157" t="s">
        <v>222</v>
      </c>
    </row>
    <row r="34" spans="1:6" ht="15.75" thickBot="1" x14ac:dyDescent="0.3">
      <c r="A34" s="161" t="s">
        <v>160</v>
      </c>
      <c r="B34" s="162" t="s">
        <v>79</v>
      </c>
      <c r="C34" s="161">
        <v>1</v>
      </c>
      <c r="D34" s="163">
        <v>44465</v>
      </c>
      <c r="E34" s="163">
        <v>44466</v>
      </c>
      <c r="F34" s="164" t="s">
        <v>193</v>
      </c>
    </row>
    <row r="35" spans="1:6" x14ac:dyDescent="0.25">
      <c r="C35">
        <f>SUM(C6:C34)</f>
        <v>138</v>
      </c>
    </row>
  </sheetData>
  <mergeCells count="3">
    <mergeCell ref="C4:E4"/>
    <mergeCell ref="A1:F1"/>
    <mergeCell ref="C2:F3"/>
  </mergeCells>
  <phoneticPr fontId="20" type="noConversion"/>
  <pageMargins left="0.33" right="0.22" top="0.28000000000000003" bottom="0.5" header="0.17" footer="0.3"/>
  <pageSetup scale="79" orientation="landscape" r:id="rId1"/>
  <headerFooter scaleWithDoc="0">
    <oddFooter>&amp;L&amp;8Fall 2017&amp;C&amp;8OLS37100&amp;R&amp;8Project Template - 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X68"/>
  <sheetViews>
    <sheetView showGridLines="0" zoomScale="76" zoomScaleNormal="70" workbookViewId="0">
      <selection activeCell="F40" sqref="F40"/>
    </sheetView>
  </sheetViews>
  <sheetFormatPr defaultColWidth="8.85546875" defaultRowHeight="15" x14ac:dyDescent="0.25"/>
  <cols>
    <col min="1" max="12" width="5.7109375" style="139" customWidth="1"/>
    <col min="13" max="13" width="7.85546875" style="139" customWidth="1"/>
    <col min="14" max="22" width="2.7109375" style="139" customWidth="1"/>
    <col min="23" max="23" width="3.42578125" style="139" customWidth="1"/>
    <col min="24" max="26" width="3.42578125" style="139" bestFit="1" customWidth="1"/>
    <col min="27" max="28" width="3.140625" style="139" customWidth="1"/>
    <col min="29" max="29" width="3.42578125" style="139" customWidth="1"/>
    <col min="30" max="30" width="3.140625" style="139" customWidth="1"/>
    <col min="31" max="31" width="3.42578125" style="139" bestFit="1" customWidth="1"/>
    <col min="32" max="32" width="3.28515625" style="139" customWidth="1"/>
    <col min="33" max="33" width="3.42578125" style="139" bestFit="1" customWidth="1"/>
    <col min="34" max="34" width="3.140625" style="139" customWidth="1"/>
    <col min="35" max="35" width="3.42578125" style="139" bestFit="1" customWidth="1"/>
    <col min="36" max="36" width="3.140625" style="139" customWidth="1"/>
    <col min="37" max="38" width="3.28515625" style="139" customWidth="1"/>
    <col min="39" max="59" width="3.42578125" style="139" bestFit="1" customWidth="1"/>
    <col min="60" max="112" width="3.42578125" style="139" customWidth="1"/>
    <col min="113" max="128" width="4.7109375" style="139" bestFit="1" customWidth="1"/>
    <col min="129" max="16384" width="8.85546875" style="139"/>
  </cols>
  <sheetData>
    <row r="1" spans="1:128" ht="27" thickBot="1" x14ac:dyDescent="0.45">
      <c r="B1" s="266" t="s">
        <v>13</v>
      </c>
      <c r="C1" s="267"/>
      <c r="D1" s="267"/>
      <c r="E1" s="267"/>
      <c r="F1" s="267"/>
      <c r="G1" s="267"/>
      <c r="H1" s="267"/>
      <c r="I1" s="267"/>
      <c r="J1" s="267"/>
      <c r="K1" s="267"/>
      <c r="L1" s="267"/>
      <c r="M1" s="267"/>
      <c r="N1" s="267"/>
      <c r="O1" s="267"/>
      <c r="P1" s="267"/>
    </row>
    <row r="2" spans="1:128" ht="18.75" x14ac:dyDescent="0.3">
      <c r="B2" s="69" t="s">
        <v>1</v>
      </c>
      <c r="C2" s="133" t="s">
        <v>202</v>
      </c>
      <c r="D2" s="133"/>
      <c r="E2" s="133"/>
      <c r="F2" s="133"/>
      <c r="G2" s="133"/>
      <c r="H2" s="133"/>
      <c r="I2" s="133"/>
      <c r="J2" s="133"/>
      <c r="K2" s="133"/>
      <c r="L2" s="134"/>
      <c r="M2" s="268">
        <v>44361</v>
      </c>
      <c r="N2" s="269"/>
      <c r="O2" s="269"/>
      <c r="P2" s="269"/>
    </row>
    <row r="3" spans="1:128" ht="19.5" thickBot="1" x14ac:dyDescent="0.3">
      <c r="B3" s="70" t="s">
        <v>203</v>
      </c>
      <c r="C3" s="270" t="s">
        <v>233</v>
      </c>
      <c r="D3" s="270"/>
      <c r="E3" s="270"/>
      <c r="F3" s="270"/>
      <c r="G3" s="270"/>
      <c r="H3" s="270"/>
      <c r="I3" s="270"/>
      <c r="J3" s="270"/>
      <c r="K3" s="270"/>
      <c r="L3" s="270"/>
      <c r="M3" s="270"/>
      <c r="N3" s="270"/>
      <c r="O3" s="270"/>
      <c r="P3" s="270"/>
    </row>
    <row r="4" spans="1:128" ht="18.75" x14ac:dyDescent="0.25">
      <c r="B4" s="135"/>
      <c r="C4" s="136"/>
      <c r="D4" s="136"/>
      <c r="E4" s="136"/>
      <c r="F4" s="136"/>
      <c r="G4" s="136"/>
      <c r="H4" s="136"/>
      <c r="I4" s="136"/>
      <c r="J4" s="136"/>
      <c r="K4" s="136"/>
      <c r="L4" s="136"/>
      <c r="M4" s="136"/>
      <c r="N4" s="137" t="s">
        <v>5</v>
      </c>
      <c r="O4" s="136"/>
      <c r="P4" s="136"/>
    </row>
    <row r="5" spans="1:128" ht="15.95" customHeight="1" thickBot="1" x14ac:dyDescent="0.3">
      <c r="N5" s="89"/>
      <c r="O5" s="89"/>
      <c r="P5" s="89"/>
      <c r="Q5" s="89"/>
      <c r="R5" s="89"/>
      <c r="S5" s="89"/>
      <c r="T5" s="89"/>
      <c r="U5" s="89"/>
      <c r="V5" s="89"/>
      <c r="W5" s="89"/>
      <c r="X5" s="89"/>
      <c r="Y5" s="89"/>
      <c r="Z5" s="89"/>
      <c r="AA5" s="89"/>
      <c r="AB5" s="89"/>
      <c r="AC5" s="89"/>
      <c r="AD5" s="89"/>
      <c r="AE5" s="89"/>
      <c r="AF5" s="89"/>
      <c r="AG5" s="89"/>
      <c r="AH5" s="89"/>
      <c r="AI5" s="89"/>
      <c r="AJ5" s="89"/>
      <c r="AK5" s="89"/>
      <c r="AL5" s="89"/>
      <c r="AM5" s="89"/>
      <c r="AN5" s="89"/>
      <c r="AO5" s="89"/>
      <c r="AP5" s="89"/>
      <c r="AQ5" s="89"/>
      <c r="AR5" s="89"/>
      <c r="AS5" s="89"/>
      <c r="AT5" s="89"/>
      <c r="AU5" s="89"/>
      <c r="AV5" s="89"/>
      <c r="AW5" s="89"/>
      <c r="AX5" s="89"/>
      <c r="AY5" s="89"/>
      <c r="AZ5" s="89"/>
      <c r="BA5" s="89"/>
      <c r="BB5" s="89"/>
      <c r="BC5" s="89"/>
      <c r="BD5" s="89"/>
      <c r="BE5" s="89"/>
      <c r="BF5" s="89"/>
      <c r="BG5" s="89"/>
      <c r="BH5" s="89"/>
      <c r="BI5" s="89"/>
      <c r="BJ5" s="89"/>
      <c r="BK5" s="89"/>
      <c r="BL5" s="89"/>
      <c r="BM5" s="89"/>
      <c r="BN5" s="89"/>
      <c r="BO5" s="89"/>
      <c r="BP5" s="89"/>
      <c r="BQ5" s="89"/>
      <c r="BR5" s="89"/>
      <c r="BS5" s="89"/>
      <c r="BT5" s="89"/>
      <c r="BU5" s="89"/>
      <c r="BV5" s="89"/>
      <c r="BW5" s="89"/>
      <c r="BX5" s="89"/>
      <c r="BY5" s="89"/>
      <c r="BZ5" s="89"/>
      <c r="CA5" s="89"/>
      <c r="CB5" s="89"/>
      <c r="CC5" s="89"/>
      <c r="CD5" s="89"/>
      <c r="CE5" s="89"/>
      <c r="CF5" s="89"/>
      <c r="CG5" s="89"/>
      <c r="CH5" s="89"/>
      <c r="CI5" s="89"/>
      <c r="CJ5" s="89"/>
      <c r="CK5" s="89"/>
      <c r="CL5" s="89"/>
      <c r="CM5" s="89"/>
      <c r="CN5" s="89"/>
      <c r="CO5" s="89"/>
      <c r="CP5" s="89"/>
      <c r="CQ5" s="89"/>
      <c r="CR5" s="89"/>
      <c r="CS5" s="89"/>
      <c r="CT5" s="89"/>
      <c r="CU5" s="89"/>
      <c r="CV5" s="89"/>
      <c r="CW5" s="89"/>
      <c r="CX5" s="89"/>
      <c r="CY5" s="89"/>
      <c r="CZ5" s="89"/>
      <c r="DA5" s="89"/>
      <c r="DB5" s="89"/>
      <c r="DC5" s="89"/>
      <c r="DD5" s="89"/>
      <c r="DE5" s="89"/>
      <c r="DF5" s="89"/>
      <c r="DG5" s="89"/>
      <c r="DH5" s="89"/>
      <c r="DI5" s="89"/>
      <c r="DJ5" s="89"/>
      <c r="DK5" s="89"/>
      <c r="DL5" s="89"/>
      <c r="DM5" s="89"/>
      <c r="DN5" s="89"/>
      <c r="DO5" s="89"/>
      <c r="DP5" s="89"/>
      <c r="DQ5" s="89"/>
      <c r="DR5" s="89"/>
      <c r="DS5" s="89"/>
      <c r="DT5" s="89"/>
      <c r="DU5" s="89"/>
      <c r="DV5" s="89"/>
      <c r="DW5" s="89"/>
      <c r="DX5" s="89"/>
    </row>
    <row r="6" spans="1:128" ht="20.100000000000001" customHeight="1" thickBot="1" x14ac:dyDescent="0.35">
      <c r="A6" s="71" t="s">
        <v>3</v>
      </c>
      <c r="B6" s="271" t="s">
        <v>14</v>
      </c>
      <c r="C6" s="272"/>
      <c r="D6" s="272"/>
      <c r="E6" s="272"/>
      <c r="F6" s="272"/>
      <c r="G6" s="272"/>
      <c r="H6" s="272"/>
      <c r="I6" s="272"/>
      <c r="J6" s="272"/>
      <c r="K6" s="272"/>
      <c r="L6" s="273"/>
      <c r="M6" s="72" t="s">
        <v>15</v>
      </c>
      <c r="N6" s="73">
        <v>0</v>
      </c>
      <c r="O6" s="74">
        <v>1</v>
      </c>
      <c r="P6" s="74">
        <v>2</v>
      </c>
      <c r="Q6" s="74">
        <f>P6+1</f>
        <v>3</v>
      </c>
      <c r="R6" s="74">
        <f t="shared" ref="R6:CC6" si="0">Q6+1</f>
        <v>4</v>
      </c>
      <c r="S6" s="74">
        <f t="shared" si="0"/>
        <v>5</v>
      </c>
      <c r="T6" s="74">
        <f t="shared" si="0"/>
        <v>6</v>
      </c>
      <c r="U6" s="74">
        <f t="shared" si="0"/>
        <v>7</v>
      </c>
      <c r="V6" s="74">
        <f t="shared" si="0"/>
        <v>8</v>
      </c>
      <c r="W6" s="74">
        <f t="shared" si="0"/>
        <v>9</v>
      </c>
      <c r="X6" s="74">
        <f t="shared" si="0"/>
        <v>10</v>
      </c>
      <c r="Y6" s="74">
        <f t="shared" si="0"/>
        <v>11</v>
      </c>
      <c r="Z6" s="74">
        <f t="shared" si="0"/>
        <v>12</v>
      </c>
      <c r="AA6" s="74">
        <f t="shared" si="0"/>
        <v>13</v>
      </c>
      <c r="AB6" s="74">
        <f t="shared" si="0"/>
        <v>14</v>
      </c>
      <c r="AC6" s="74">
        <f t="shared" si="0"/>
        <v>15</v>
      </c>
      <c r="AD6" s="74">
        <f t="shared" si="0"/>
        <v>16</v>
      </c>
      <c r="AE6" s="74">
        <f t="shared" si="0"/>
        <v>17</v>
      </c>
      <c r="AF6" s="74">
        <f t="shared" si="0"/>
        <v>18</v>
      </c>
      <c r="AG6" s="74">
        <f t="shared" si="0"/>
        <v>19</v>
      </c>
      <c r="AH6" s="74">
        <f t="shared" si="0"/>
        <v>20</v>
      </c>
      <c r="AI6" s="74">
        <f t="shared" si="0"/>
        <v>21</v>
      </c>
      <c r="AJ6" s="74">
        <f t="shared" si="0"/>
        <v>22</v>
      </c>
      <c r="AK6" s="74">
        <f t="shared" si="0"/>
        <v>23</v>
      </c>
      <c r="AL6" s="74">
        <f t="shared" si="0"/>
        <v>24</v>
      </c>
      <c r="AM6" s="74">
        <f t="shared" si="0"/>
        <v>25</v>
      </c>
      <c r="AN6" s="74">
        <f t="shared" si="0"/>
        <v>26</v>
      </c>
      <c r="AO6" s="74">
        <f t="shared" si="0"/>
        <v>27</v>
      </c>
      <c r="AP6" s="74">
        <f t="shared" si="0"/>
        <v>28</v>
      </c>
      <c r="AQ6" s="74">
        <f t="shared" si="0"/>
        <v>29</v>
      </c>
      <c r="AR6" s="74">
        <f t="shared" si="0"/>
        <v>30</v>
      </c>
      <c r="AS6" s="74">
        <f t="shared" si="0"/>
        <v>31</v>
      </c>
      <c r="AT6" s="74">
        <f t="shared" si="0"/>
        <v>32</v>
      </c>
      <c r="AU6" s="74">
        <f t="shared" si="0"/>
        <v>33</v>
      </c>
      <c r="AV6" s="74">
        <f t="shared" si="0"/>
        <v>34</v>
      </c>
      <c r="AW6" s="74">
        <f>AV6+1</f>
        <v>35</v>
      </c>
      <c r="AX6" s="74">
        <f t="shared" si="0"/>
        <v>36</v>
      </c>
      <c r="AY6" s="74">
        <f t="shared" si="0"/>
        <v>37</v>
      </c>
      <c r="AZ6" s="74">
        <f t="shared" si="0"/>
        <v>38</v>
      </c>
      <c r="BA6" s="74">
        <f t="shared" si="0"/>
        <v>39</v>
      </c>
      <c r="BB6" s="74">
        <f t="shared" si="0"/>
        <v>40</v>
      </c>
      <c r="BC6" s="74">
        <f t="shared" si="0"/>
        <v>41</v>
      </c>
      <c r="BD6" s="74">
        <f t="shared" si="0"/>
        <v>42</v>
      </c>
      <c r="BE6" s="74">
        <f t="shared" si="0"/>
        <v>43</v>
      </c>
      <c r="BF6" s="74">
        <f t="shared" si="0"/>
        <v>44</v>
      </c>
      <c r="BG6" s="74">
        <f t="shared" si="0"/>
        <v>45</v>
      </c>
      <c r="BH6" s="74">
        <f t="shared" si="0"/>
        <v>46</v>
      </c>
      <c r="BI6" s="74">
        <f t="shared" si="0"/>
        <v>47</v>
      </c>
      <c r="BJ6" s="74">
        <f t="shared" si="0"/>
        <v>48</v>
      </c>
      <c r="BK6" s="74">
        <f t="shared" si="0"/>
        <v>49</v>
      </c>
      <c r="BL6" s="74">
        <f t="shared" si="0"/>
        <v>50</v>
      </c>
      <c r="BM6" s="74">
        <f t="shared" si="0"/>
        <v>51</v>
      </c>
      <c r="BN6" s="74">
        <f t="shared" si="0"/>
        <v>52</v>
      </c>
      <c r="BO6" s="74">
        <f t="shared" si="0"/>
        <v>53</v>
      </c>
      <c r="BP6" s="74">
        <f t="shared" si="0"/>
        <v>54</v>
      </c>
      <c r="BQ6" s="74">
        <f t="shared" si="0"/>
        <v>55</v>
      </c>
      <c r="BR6" s="74">
        <f t="shared" si="0"/>
        <v>56</v>
      </c>
      <c r="BS6" s="74">
        <f t="shared" si="0"/>
        <v>57</v>
      </c>
      <c r="BT6" s="74">
        <f t="shared" si="0"/>
        <v>58</v>
      </c>
      <c r="BU6" s="74">
        <f t="shared" si="0"/>
        <v>59</v>
      </c>
      <c r="BV6" s="74">
        <f t="shared" si="0"/>
        <v>60</v>
      </c>
      <c r="BW6" s="74">
        <f t="shared" si="0"/>
        <v>61</v>
      </c>
      <c r="BX6" s="74">
        <f t="shared" si="0"/>
        <v>62</v>
      </c>
      <c r="BY6" s="74">
        <f t="shared" si="0"/>
        <v>63</v>
      </c>
      <c r="BZ6" s="74">
        <f t="shared" si="0"/>
        <v>64</v>
      </c>
      <c r="CA6" s="74">
        <f t="shared" si="0"/>
        <v>65</v>
      </c>
      <c r="CB6" s="74">
        <f t="shared" si="0"/>
        <v>66</v>
      </c>
      <c r="CC6" s="74">
        <f t="shared" si="0"/>
        <v>67</v>
      </c>
      <c r="CD6" s="74">
        <f t="shared" ref="CD6:DX6" si="1">CC6+1</f>
        <v>68</v>
      </c>
      <c r="CE6" s="74">
        <f t="shared" si="1"/>
        <v>69</v>
      </c>
      <c r="CF6" s="74">
        <f t="shared" si="1"/>
        <v>70</v>
      </c>
      <c r="CG6" s="74">
        <f t="shared" si="1"/>
        <v>71</v>
      </c>
      <c r="CH6" s="74">
        <f t="shared" si="1"/>
        <v>72</v>
      </c>
      <c r="CI6" s="74">
        <f t="shared" si="1"/>
        <v>73</v>
      </c>
      <c r="CJ6" s="74">
        <f t="shared" si="1"/>
        <v>74</v>
      </c>
      <c r="CK6" s="74">
        <f t="shared" si="1"/>
        <v>75</v>
      </c>
      <c r="CL6" s="74">
        <f t="shared" si="1"/>
        <v>76</v>
      </c>
      <c r="CM6" s="74">
        <f t="shared" si="1"/>
        <v>77</v>
      </c>
      <c r="CN6" s="74">
        <f t="shared" si="1"/>
        <v>78</v>
      </c>
      <c r="CO6" s="74">
        <f t="shared" si="1"/>
        <v>79</v>
      </c>
      <c r="CP6" s="74">
        <f t="shared" si="1"/>
        <v>80</v>
      </c>
      <c r="CQ6" s="74">
        <f t="shared" si="1"/>
        <v>81</v>
      </c>
      <c r="CR6" s="74">
        <f t="shared" si="1"/>
        <v>82</v>
      </c>
      <c r="CS6" s="74">
        <f t="shared" si="1"/>
        <v>83</v>
      </c>
      <c r="CT6" s="74">
        <f t="shared" si="1"/>
        <v>84</v>
      </c>
      <c r="CU6" s="74">
        <f t="shared" si="1"/>
        <v>85</v>
      </c>
      <c r="CV6" s="74">
        <f t="shared" si="1"/>
        <v>86</v>
      </c>
      <c r="CW6" s="74">
        <f t="shared" si="1"/>
        <v>87</v>
      </c>
      <c r="CX6" s="74">
        <f t="shared" si="1"/>
        <v>88</v>
      </c>
      <c r="CY6" s="74">
        <f t="shared" si="1"/>
        <v>89</v>
      </c>
      <c r="CZ6" s="74">
        <f t="shared" si="1"/>
        <v>90</v>
      </c>
      <c r="DA6" s="74">
        <f t="shared" si="1"/>
        <v>91</v>
      </c>
      <c r="DB6" s="74">
        <f t="shared" si="1"/>
        <v>92</v>
      </c>
      <c r="DC6" s="74">
        <f t="shared" si="1"/>
        <v>93</v>
      </c>
      <c r="DD6" s="74">
        <f t="shared" si="1"/>
        <v>94</v>
      </c>
      <c r="DE6" s="74">
        <f t="shared" si="1"/>
        <v>95</v>
      </c>
      <c r="DF6" s="74">
        <f t="shared" si="1"/>
        <v>96</v>
      </c>
      <c r="DG6" s="74">
        <f t="shared" si="1"/>
        <v>97</v>
      </c>
      <c r="DH6" s="74">
        <f t="shared" si="1"/>
        <v>98</v>
      </c>
      <c r="DI6" s="74">
        <f t="shared" si="1"/>
        <v>99</v>
      </c>
      <c r="DJ6" s="74">
        <f t="shared" si="1"/>
        <v>100</v>
      </c>
      <c r="DK6" s="74">
        <f t="shared" si="1"/>
        <v>101</v>
      </c>
      <c r="DL6" s="74">
        <f t="shared" si="1"/>
        <v>102</v>
      </c>
      <c r="DM6" s="74">
        <f t="shared" si="1"/>
        <v>103</v>
      </c>
      <c r="DN6" s="74">
        <f t="shared" si="1"/>
        <v>104</v>
      </c>
      <c r="DO6" s="74">
        <f t="shared" si="1"/>
        <v>105</v>
      </c>
      <c r="DP6" s="74">
        <f t="shared" si="1"/>
        <v>106</v>
      </c>
      <c r="DQ6" s="74">
        <f t="shared" si="1"/>
        <v>107</v>
      </c>
      <c r="DR6" s="74">
        <f t="shared" si="1"/>
        <v>108</v>
      </c>
      <c r="DS6" s="74">
        <f t="shared" si="1"/>
        <v>109</v>
      </c>
      <c r="DT6" s="74">
        <f t="shared" si="1"/>
        <v>110</v>
      </c>
      <c r="DU6" s="74">
        <f t="shared" si="1"/>
        <v>111</v>
      </c>
      <c r="DV6" s="74">
        <f t="shared" si="1"/>
        <v>112</v>
      </c>
      <c r="DW6" s="74">
        <f t="shared" si="1"/>
        <v>113</v>
      </c>
      <c r="DX6" s="74">
        <f t="shared" si="1"/>
        <v>114</v>
      </c>
    </row>
    <row r="7" spans="1:128" ht="15.6" customHeight="1" thickBot="1" x14ac:dyDescent="0.3">
      <c r="A7" s="1" t="s">
        <v>6</v>
      </c>
      <c r="B7" s="263" t="s">
        <v>240</v>
      </c>
      <c r="C7" s="264"/>
      <c r="D7" s="264"/>
      <c r="E7" s="264"/>
      <c r="F7" s="264"/>
      <c r="G7" s="264"/>
      <c r="H7" s="264"/>
      <c r="I7" s="264"/>
      <c r="J7" s="264"/>
      <c r="K7" s="264"/>
      <c r="L7" s="265"/>
      <c r="M7" s="75">
        <v>3</v>
      </c>
      <c r="N7" s="130"/>
      <c r="O7" s="131"/>
      <c r="P7" s="131"/>
      <c r="Q7" s="92"/>
      <c r="R7" s="92"/>
      <c r="S7" s="92"/>
      <c r="T7" s="92"/>
      <c r="U7" s="92"/>
      <c r="V7" s="92"/>
      <c r="W7" s="92"/>
      <c r="X7" s="92"/>
      <c r="Y7" s="92"/>
      <c r="Z7" s="92"/>
      <c r="AA7" s="92"/>
      <c r="AB7" s="92"/>
      <c r="AC7" s="92"/>
      <c r="AD7" s="92"/>
      <c r="AE7" s="92"/>
      <c r="AF7" s="92"/>
      <c r="AG7" s="92"/>
      <c r="AH7" s="92"/>
      <c r="AI7" s="92"/>
      <c r="AJ7" s="92"/>
      <c r="AK7" s="92"/>
      <c r="AL7" s="92"/>
      <c r="AM7" s="92"/>
      <c r="AN7" s="92"/>
      <c r="AO7" s="92"/>
      <c r="AP7" s="92"/>
      <c r="AQ7" s="92"/>
      <c r="AR7" s="92"/>
      <c r="AS7" s="92"/>
      <c r="AT7" s="92"/>
      <c r="AU7" s="92"/>
      <c r="AV7" s="92"/>
      <c r="AW7" s="92"/>
      <c r="AX7" s="92"/>
      <c r="AY7" s="92"/>
      <c r="AZ7" s="92"/>
      <c r="BA7" s="92"/>
      <c r="BB7" s="92"/>
      <c r="BC7" s="92"/>
      <c r="BD7" s="92"/>
      <c r="BE7" s="92"/>
      <c r="BF7" s="92"/>
      <c r="BG7" s="92"/>
      <c r="BH7" s="92"/>
      <c r="BI7" s="92"/>
      <c r="BJ7" s="92"/>
      <c r="BK7" s="92"/>
      <c r="BL7" s="92"/>
      <c r="BM7" s="92"/>
      <c r="BN7" s="92"/>
      <c r="BO7" s="92"/>
      <c r="BP7" s="92"/>
      <c r="BQ7" s="92"/>
      <c r="BR7" s="92"/>
      <c r="BS7" s="92"/>
      <c r="BT7" s="92"/>
      <c r="BU7" s="92"/>
      <c r="BV7" s="92"/>
      <c r="BW7" s="92"/>
      <c r="BX7" s="92"/>
      <c r="BY7" s="92"/>
      <c r="BZ7" s="92"/>
      <c r="CA7" s="92"/>
      <c r="CB7" s="92"/>
      <c r="CC7" s="92"/>
      <c r="CD7" s="92"/>
      <c r="CE7" s="92"/>
      <c r="CF7" s="92"/>
      <c r="CG7" s="92"/>
      <c r="CH7" s="92"/>
      <c r="CI7" s="92"/>
      <c r="CJ7" s="92"/>
      <c r="CK7" s="92"/>
      <c r="CL7" s="92"/>
      <c r="CM7" s="92"/>
      <c r="CN7" s="92"/>
      <c r="CO7" s="92"/>
      <c r="CP7" s="92"/>
      <c r="CQ7" s="92"/>
      <c r="CR7" s="92"/>
      <c r="CS7" s="92"/>
      <c r="CT7" s="92"/>
      <c r="CU7" s="92"/>
      <c r="CV7" s="92"/>
      <c r="CW7" s="92"/>
      <c r="CX7" s="92"/>
      <c r="CY7" s="92"/>
      <c r="CZ7" s="92"/>
      <c r="DA7" s="92"/>
      <c r="DB7" s="92"/>
      <c r="DC7" s="92"/>
      <c r="DD7" s="92"/>
      <c r="DE7" s="92"/>
      <c r="DF7" s="92"/>
      <c r="DG7" s="92"/>
      <c r="DH7" s="92"/>
      <c r="DI7" s="92"/>
      <c r="DJ7" s="92"/>
      <c r="DK7" s="92"/>
      <c r="DL7" s="92"/>
      <c r="DM7" s="92"/>
      <c r="DN7" s="92"/>
      <c r="DO7" s="92"/>
      <c r="DP7" s="92"/>
      <c r="DQ7" s="92"/>
      <c r="DR7" s="92"/>
      <c r="DS7" s="92"/>
      <c r="DT7" s="92"/>
      <c r="DU7" s="92"/>
      <c r="DV7" s="92"/>
      <c r="DW7" s="92"/>
      <c r="DX7" s="93"/>
    </row>
    <row r="8" spans="1:128" ht="20.100000000000001" customHeight="1" thickBot="1" x14ac:dyDescent="0.3">
      <c r="A8" s="1" t="s">
        <v>97</v>
      </c>
      <c r="B8" s="263" t="s">
        <v>139</v>
      </c>
      <c r="C8" s="264"/>
      <c r="D8" s="264"/>
      <c r="E8" s="264"/>
      <c r="F8" s="264"/>
      <c r="G8" s="264"/>
      <c r="H8" s="264"/>
      <c r="I8" s="264"/>
      <c r="J8" s="264"/>
      <c r="K8" s="264"/>
      <c r="L8" s="265"/>
      <c r="M8" s="75">
        <v>2</v>
      </c>
      <c r="N8" s="94"/>
      <c r="O8" s="132"/>
      <c r="P8" s="132"/>
      <c r="Q8" s="131"/>
      <c r="R8" s="131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2"/>
      <c r="AL8" s="92"/>
      <c r="AM8" s="92"/>
      <c r="AN8" s="92"/>
      <c r="AO8" s="92"/>
      <c r="AP8" s="92"/>
      <c r="AQ8" s="92"/>
      <c r="AR8" s="92"/>
      <c r="AS8" s="92"/>
      <c r="AT8" s="92"/>
      <c r="AU8" s="92"/>
      <c r="AV8" s="92"/>
      <c r="AW8" s="92"/>
      <c r="AX8" s="92"/>
      <c r="AY8" s="92"/>
      <c r="AZ8" s="92"/>
      <c r="BA8" s="92"/>
      <c r="BB8" s="92"/>
      <c r="BC8" s="92"/>
      <c r="BD8" s="92"/>
      <c r="BE8" s="92"/>
      <c r="BF8" s="92"/>
      <c r="BG8" s="92"/>
      <c r="BH8" s="92"/>
      <c r="BI8" s="92"/>
      <c r="BJ8" s="92"/>
      <c r="BK8" s="92"/>
      <c r="BL8" s="92"/>
      <c r="BM8" s="92"/>
      <c r="BN8" s="92"/>
      <c r="BO8" s="92"/>
      <c r="BP8" s="92"/>
      <c r="BQ8" s="92"/>
      <c r="BR8" s="92"/>
      <c r="BS8" s="92"/>
      <c r="BT8" s="92"/>
      <c r="BU8" s="92"/>
      <c r="BV8" s="92"/>
      <c r="BW8" s="92"/>
      <c r="BX8" s="92"/>
      <c r="BY8" s="92"/>
      <c r="BZ8" s="92"/>
      <c r="CA8" s="92"/>
      <c r="CB8" s="92"/>
      <c r="CC8" s="92"/>
      <c r="CD8" s="92"/>
      <c r="CE8" s="92"/>
      <c r="CF8" s="92"/>
      <c r="CG8" s="92"/>
      <c r="CH8" s="92"/>
      <c r="CI8" s="92"/>
      <c r="CJ8" s="92"/>
      <c r="CK8" s="92"/>
      <c r="CL8" s="92"/>
      <c r="CM8" s="92"/>
      <c r="CN8" s="92"/>
      <c r="CO8" s="92"/>
      <c r="CP8" s="92"/>
      <c r="CQ8" s="92"/>
      <c r="CR8" s="92"/>
      <c r="CS8" s="92"/>
      <c r="CT8" s="92"/>
      <c r="CU8" s="92"/>
      <c r="CV8" s="92"/>
      <c r="CW8" s="92"/>
      <c r="CX8" s="92"/>
      <c r="CY8" s="92"/>
      <c r="CZ8" s="92"/>
      <c r="DA8" s="92"/>
      <c r="DB8" s="92"/>
      <c r="DC8" s="92"/>
      <c r="DD8" s="92"/>
      <c r="DE8" s="92"/>
      <c r="DF8" s="92"/>
      <c r="DG8" s="92"/>
      <c r="DH8" s="92"/>
      <c r="DI8" s="92"/>
      <c r="DJ8" s="92"/>
      <c r="DK8" s="92"/>
      <c r="DL8" s="92"/>
      <c r="DM8" s="92"/>
      <c r="DN8" s="92"/>
      <c r="DO8" s="92"/>
      <c r="DP8" s="92"/>
      <c r="DQ8" s="92"/>
      <c r="DR8" s="92"/>
      <c r="DS8" s="92"/>
      <c r="DT8" s="92"/>
      <c r="DU8" s="92"/>
      <c r="DV8" s="92"/>
      <c r="DW8" s="92"/>
      <c r="DX8" s="93"/>
    </row>
    <row r="9" spans="1:128" ht="20.100000000000001" customHeight="1" thickBot="1" x14ac:dyDescent="0.3">
      <c r="A9" s="1" t="s">
        <v>140</v>
      </c>
      <c r="B9" s="263" t="s">
        <v>141</v>
      </c>
      <c r="C9" s="264"/>
      <c r="D9" s="264"/>
      <c r="E9" s="264"/>
      <c r="F9" s="264"/>
      <c r="G9" s="264"/>
      <c r="H9" s="264"/>
      <c r="I9" s="264"/>
      <c r="J9" s="264"/>
      <c r="K9" s="264"/>
      <c r="L9" s="265"/>
      <c r="M9" s="75">
        <v>15</v>
      </c>
      <c r="N9" s="94"/>
      <c r="O9" s="132"/>
      <c r="P9" s="132"/>
      <c r="Q9" s="92"/>
      <c r="R9" s="92"/>
      <c r="S9" s="131"/>
      <c r="T9" s="131"/>
      <c r="U9" s="131"/>
      <c r="V9" s="131"/>
      <c r="W9" s="131"/>
      <c r="X9" s="131"/>
      <c r="Y9" s="131"/>
      <c r="Z9" s="131"/>
      <c r="AA9" s="131"/>
      <c r="AB9" s="131"/>
      <c r="AC9" s="131"/>
      <c r="AD9" s="131"/>
      <c r="AE9" s="131"/>
      <c r="AF9" s="131"/>
      <c r="AG9" s="131"/>
      <c r="AH9" s="92"/>
      <c r="AI9" s="92"/>
      <c r="AJ9" s="92"/>
      <c r="AK9" s="92"/>
      <c r="AL9" s="92"/>
      <c r="AM9" s="92"/>
      <c r="AN9" s="92"/>
      <c r="AO9" s="92"/>
      <c r="AP9" s="92"/>
      <c r="AQ9" s="92"/>
      <c r="AR9" s="92"/>
      <c r="AS9" s="92"/>
      <c r="AT9" s="92"/>
      <c r="AU9" s="92"/>
      <c r="AV9" s="92"/>
      <c r="AW9" s="92"/>
      <c r="AX9" s="92"/>
      <c r="AY9" s="92"/>
      <c r="AZ9" s="92"/>
      <c r="BA9" s="92"/>
      <c r="BB9" s="92"/>
      <c r="BC9" s="92"/>
      <c r="BD9" s="92"/>
      <c r="BE9" s="92"/>
      <c r="BF9" s="92"/>
      <c r="BG9" s="92"/>
      <c r="BH9" s="92"/>
      <c r="BI9" s="92"/>
      <c r="BJ9" s="92"/>
      <c r="BK9" s="92"/>
      <c r="BL9" s="92"/>
      <c r="BM9" s="92"/>
      <c r="BN9" s="92"/>
      <c r="BO9" s="92"/>
      <c r="BP9" s="92"/>
      <c r="BQ9" s="92"/>
      <c r="BR9" s="92"/>
      <c r="BS9" s="92"/>
      <c r="BT9" s="92"/>
      <c r="BU9" s="92"/>
      <c r="BV9" s="92"/>
      <c r="BW9" s="92"/>
      <c r="BX9" s="92"/>
      <c r="BY9" s="92"/>
      <c r="BZ9" s="92"/>
      <c r="CA9" s="92"/>
      <c r="CB9" s="92"/>
      <c r="CC9" s="92"/>
      <c r="CD9" s="92"/>
      <c r="CE9" s="92"/>
      <c r="CF9" s="92"/>
      <c r="CG9" s="92"/>
      <c r="CH9" s="92"/>
      <c r="CI9" s="92"/>
      <c r="CJ9" s="92"/>
      <c r="CK9" s="92"/>
      <c r="CL9" s="92"/>
      <c r="CM9" s="92"/>
      <c r="CN9" s="92"/>
      <c r="CO9" s="92"/>
      <c r="CP9" s="92"/>
      <c r="CQ9" s="92"/>
      <c r="CR9" s="92"/>
      <c r="CS9" s="92"/>
      <c r="CT9" s="92"/>
      <c r="CU9" s="92"/>
      <c r="CV9" s="92"/>
      <c r="CW9" s="92"/>
      <c r="CX9" s="92"/>
      <c r="CY9" s="92"/>
      <c r="CZ9" s="92"/>
      <c r="DA9" s="92"/>
      <c r="DB9" s="92"/>
      <c r="DC9" s="92"/>
      <c r="DD9" s="92"/>
      <c r="DE9" s="92"/>
      <c r="DF9" s="92"/>
      <c r="DG9" s="92"/>
      <c r="DH9" s="92"/>
      <c r="DI9" s="92"/>
      <c r="DJ9" s="92"/>
      <c r="DK9" s="92"/>
      <c r="DL9" s="92"/>
      <c r="DM9" s="92"/>
      <c r="DN9" s="92"/>
      <c r="DO9" s="92"/>
      <c r="DP9" s="92"/>
      <c r="DQ9" s="92"/>
      <c r="DR9" s="92"/>
      <c r="DS9" s="92"/>
      <c r="DT9" s="92"/>
      <c r="DU9" s="92"/>
      <c r="DV9" s="92"/>
      <c r="DW9" s="92"/>
      <c r="DX9" s="93"/>
    </row>
    <row r="10" spans="1:128" ht="20.100000000000001" customHeight="1" thickBot="1" x14ac:dyDescent="0.3">
      <c r="A10" s="1" t="s">
        <v>99</v>
      </c>
      <c r="B10" s="263" t="s">
        <v>142</v>
      </c>
      <c r="C10" s="264"/>
      <c r="D10" s="264"/>
      <c r="E10" s="264"/>
      <c r="F10" s="264"/>
      <c r="G10" s="264"/>
      <c r="H10" s="264"/>
      <c r="I10" s="264"/>
      <c r="J10" s="264"/>
      <c r="K10" s="264"/>
      <c r="L10" s="265"/>
      <c r="M10" s="75">
        <v>1</v>
      </c>
      <c r="N10" s="94"/>
      <c r="O10" s="132"/>
      <c r="P10" s="132"/>
      <c r="Q10" s="92"/>
      <c r="R10" s="92"/>
      <c r="S10" s="92"/>
      <c r="T10" s="92"/>
      <c r="U10" s="92"/>
      <c r="V10" s="92"/>
      <c r="W10" s="92"/>
      <c r="X10" s="92"/>
      <c r="Y10" s="92"/>
      <c r="Z10" s="92"/>
      <c r="AA10" s="92"/>
      <c r="AB10" s="92"/>
      <c r="AC10" s="92"/>
      <c r="AD10" s="92"/>
      <c r="AE10" s="92"/>
      <c r="AF10" s="92"/>
      <c r="AG10" s="92"/>
      <c r="AH10" s="131"/>
      <c r="AI10" s="92"/>
      <c r="AJ10" s="92"/>
      <c r="AK10" s="92"/>
      <c r="AL10" s="92"/>
      <c r="AM10" s="92"/>
      <c r="AN10" s="92"/>
      <c r="AO10" s="92"/>
      <c r="AP10" s="92"/>
      <c r="AQ10" s="92"/>
      <c r="AR10" s="92"/>
      <c r="AS10" s="92"/>
      <c r="AT10" s="92"/>
      <c r="AU10" s="92"/>
      <c r="AV10" s="92"/>
      <c r="AW10" s="92"/>
      <c r="AX10" s="92"/>
      <c r="AY10" s="92"/>
      <c r="AZ10" s="92"/>
      <c r="BA10" s="92"/>
      <c r="BB10" s="92"/>
      <c r="BC10" s="92"/>
      <c r="BD10" s="92"/>
      <c r="BE10" s="92"/>
      <c r="BF10" s="92"/>
      <c r="BG10" s="92"/>
      <c r="BH10" s="92"/>
      <c r="BI10" s="92"/>
      <c r="BJ10" s="92"/>
      <c r="BK10" s="92"/>
      <c r="BL10" s="92"/>
      <c r="BM10" s="92"/>
      <c r="BN10" s="92"/>
      <c r="BO10" s="92"/>
      <c r="BP10" s="92"/>
      <c r="BQ10" s="92"/>
      <c r="BR10" s="92"/>
      <c r="BS10" s="92"/>
      <c r="BT10" s="92"/>
      <c r="BU10" s="92"/>
      <c r="BV10" s="92"/>
      <c r="BW10" s="92"/>
      <c r="BX10" s="92"/>
      <c r="BY10" s="92"/>
      <c r="BZ10" s="92"/>
      <c r="CA10" s="92"/>
      <c r="CB10" s="92"/>
      <c r="CC10" s="92"/>
      <c r="CD10" s="92"/>
      <c r="CE10" s="92"/>
      <c r="CF10" s="92"/>
      <c r="CG10" s="92"/>
      <c r="CH10" s="92"/>
      <c r="CI10" s="92"/>
      <c r="CJ10" s="92"/>
      <c r="CK10" s="92"/>
      <c r="CL10" s="92"/>
      <c r="CM10" s="92"/>
      <c r="CN10" s="92"/>
      <c r="CO10" s="92"/>
      <c r="CP10" s="92"/>
      <c r="CQ10" s="92"/>
      <c r="CR10" s="92"/>
      <c r="CS10" s="92"/>
      <c r="CT10" s="92"/>
      <c r="CU10" s="92"/>
      <c r="CV10" s="92"/>
      <c r="CW10" s="92"/>
      <c r="CX10" s="92"/>
      <c r="CY10" s="92"/>
      <c r="CZ10" s="92"/>
      <c r="DA10" s="92"/>
      <c r="DB10" s="92"/>
      <c r="DC10" s="92"/>
      <c r="DD10" s="92"/>
      <c r="DE10" s="92"/>
      <c r="DF10" s="92"/>
      <c r="DG10" s="92"/>
      <c r="DH10" s="92"/>
      <c r="DI10" s="92"/>
      <c r="DJ10" s="92"/>
      <c r="DK10" s="92"/>
      <c r="DL10" s="92"/>
      <c r="DM10" s="92"/>
      <c r="DN10" s="92"/>
      <c r="DO10" s="92"/>
      <c r="DP10" s="92"/>
      <c r="DQ10" s="92"/>
      <c r="DR10" s="92"/>
      <c r="DS10" s="92"/>
      <c r="DT10" s="92"/>
      <c r="DU10" s="92"/>
      <c r="DV10" s="92"/>
      <c r="DW10" s="92"/>
      <c r="DX10" s="93"/>
    </row>
    <row r="11" spans="1:128" ht="19.350000000000001" customHeight="1" thickBot="1" x14ac:dyDescent="0.3">
      <c r="A11" s="1" t="s">
        <v>101</v>
      </c>
      <c r="B11" s="263" t="s">
        <v>143</v>
      </c>
      <c r="C11" s="264"/>
      <c r="D11" s="264"/>
      <c r="E11" s="264"/>
      <c r="F11" s="264"/>
      <c r="G11" s="264"/>
      <c r="H11" s="264"/>
      <c r="I11" s="264"/>
      <c r="J11" s="264"/>
      <c r="K11" s="264"/>
      <c r="L11" s="265"/>
      <c r="M11" s="75">
        <v>1</v>
      </c>
      <c r="N11" s="91"/>
      <c r="O11" s="92"/>
      <c r="P11" s="92"/>
      <c r="Q11" s="92"/>
      <c r="R11" s="92"/>
      <c r="S11" s="92"/>
      <c r="T11" s="92"/>
      <c r="U11" s="92"/>
      <c r="V11" s="92"/>
      <c r="W11" s="92"/>
      <c r="X11" s="92"/>
      <c r="Y11" s="92"/>
      <c r="Z11" s="92"/>
      <c r="AA11" s="92"/>
      <c r="AB11" s="92"/>
      <c r="AC11" s="92"/>
      <c r="AD11" s="92"/>
      <c r="AE11" s="92"/>
      <c r="AF11" s="92"/>
      <c r="AG11" s="92"/>
      <c r="AH11" s="92"/>
      <c r="AI11" s="131"/>
      <c r="AJ11" s="92"/>
      <c r="AK11" s="92"/>
      <c r="AL11" s="92"/>
      <c r="AM11" s="92"/>
      <c r="AN11" s="92"/>
      <c r="AO11" s="92"/>
      <c r="AP11" s="92"/>
      <c r="AQ11" s="92"/>
      <c r="AR11" s="92"/>
      <c r="AS11" s="92"/>
      <c r="AT11" s="92"/>
      <c r="AU11" s="92"/>
      <c r="AV11" s="92"/>
      <c r="AW11" s="92"/>
      <c r="AX11" s="92"/>
      <c r="AY11" s="92"/>
      <c r="AZ11" s="92"/>
      <c r="BA11" s="92"/>
      <c r="BB11" s="92"/>
      <c r="BC11" s="92"/>
      <c r="BD11" s="92"/>
      <c r="BE11" s="92"/>
      <c r="BF11" s="92"/>
      <c r="BG11" s="92"/>
      <c r="BH11" s="92"/>
      <c r="BI11" s="92"/>
      <c r="BJ11" s="92"/>
      <c r="BK11" s="92"/>
      <c r="BL11" s="92"/>
      <c r="BM11" s="92"/>
      <c r="BN11" s="92"/>
      <c r="BO11" s="92"/>
      <c r="BP11" s="92"/>
      <c r="BQ11" s="92"/>
      <c r="BR11" s="92"/>
      <c r="BS11" s="92"/>
      <c r="BT11" s="92"/>
      <c r="BU11" s="92"/>
      <c r="BV11" s="92"/>
      <c r="BW11" s="92"/>
      <c r="BX11" s="92"/>
      <c r="BY11" s="92"/>
      <c r="BZ11" s="92"/>
      <c r="CA11" s="92"/>
      <c r="CB11" s="92"/>
      <c r="CC11" s="92"/>
      <c r="CD11" s="92"/>
      <c r="CE11" s="92"/>
      <c r="CF11" s="92"/>
      <c r="CG11" s="92"/>
      <c r="CH11" s="92"/>
      <c r="CI11" s="92"/>
      <c r="CJ11" s="92"/>
      <c r="CK11" s="92"/>
      <c r="CL11" s="92"/>
      <c r="CM11" s="92"/>
      <c r="CN11" s="92"/>
      <c r="CO11" s="92"/>
      <c r="CP11" s="92"/>
      <c r="CQ11" s="92"/>
      <c r="CR11" s="92"/>
      <c r="CS11" s="92"/>
      <c r="CT11" s="92"/>
      <c r="CU11" s="92"/>
      <c r="CV11" s="92"/>
      <c r="CW11" s="92"/>
      <c r="CX11" s="92"/>
      <c r="CY11" s="92"/>
      <c r="CZ11" s="92"/>
      <c r="DA11" s="92"/>
      <c r="DB11" s="92"/>
      <c r="DC11" s="92"/>
      <c r="DD11" s="92"/>
      <c r="DE11" s="92"/>
      <c r="DF11" s="92"/>
      <c r="DG11" s="92"/>
      <c r="DH11" s="92"/>
      <c r="DI11" s="92"/>
      <c r="DJ11" s="92"/>
      <c r="DK11" s="92"/>
      <c r="DL11" s="92"/>
      <c r="DM11" s="92"/>
      <c r="DN11" s="92"/>
      <c r="DO11" s="92"/>
      <c r="DP11" s="92"/>
      <c r="DQ11" s="92"/>
      <c r="DR11" s="92"/>
      <c r="DS11" s="92"/>
      <c r="DT11" s="92"/>
      <c r="DU11" s="92"/>
      <c r="DV11" s="92"/>
      <c r="DW11" s="92"/>
      <c r="DX11" s="93"/>
    </row>
    <row r="12" spans="1:128" ht="20.45" customHeight="1" thickBot="1" x14ac:dyDescent="0.3">
      <c r="A12" s="1" t="s">
        <v>103</v>
      </c>
      <c r="B12" s="263" t="s">
        <v>144</v>
      </c>
      <c r="C12" s="264"/>
      <c r="D12" s="264"/>
      <c r="E12" s="264"/>
      <c r="F12" s="264"/>
      <c r="G12" s="264"/>
      <c r="H12" s="264"/>
      <c r="I12" s="264"/>
      <c r="J12" s="264"/>
      <c r="K12" s="264"/>
      <c r="L12" s="265"/>
      <c r="M12" s="75">
        <v>4</v>
      </c>
      <c r="N12" s="91"/>
      <c r="O12" s="92"/>
      <c r="P12" s="92"/>
      <c r="Q12" s="92"/>
      <c r="R12" s="92"/>
      <c r="S12" s="92"/>
      <c r="T12" s="92"/>
      <c r="U12" s="92"/>
      <c r="V12" s="92"/>
      <c r="W12" s="92"/>
      <c r="X12" s="92"/>
      <c r="Y12" s="92"/>
      <c r="Z12" s="92"/>
      <c r="AA12" s="92"/>
      <c r="AB12" s="92"/>
      <c r="AC12" s="92"/>
      <c r="AD12" s="92"/>
      <c r="AE12" s="92"/>
      <c r="AF12" s="92"/>
      <c r="AG12" s="92"/>
      <c r="AH12" s="92"/>
      <c r="AI12" s="92"/>
      <c r="AJ12" s="131"/>
      <c r="AK12" s="131"/>
      <c r="AL12" s="131"/>
      <c r="AM12" s="131"/>
      <c r="AN12" s="92"/>
      <c r="AO12" s="92"/>
      <c r="AP12" s="92"/>
      <c r="AQ12" s="92"/>
      <c r="AR12" s="92"/>
      <c r="AS12" s="92"/>
      <c r="AT12" s="92"/>
      <c r="AU12" s="92"/>
      <c r="AV12" s="92"/>
      <c r="AW12" s="92"/>
      <c r="AX12" s="92"/>
      <c r="AY12" s="92"/>
      <c r="AZ12" s="92"/>
      <c r="BA12" s="92"/>
      <c r="BB12" s="92"/>
      <c r="BC12" s="92"/>
      <c r="BD12" s="92"/>
      <c r="BE12" s="92"/>
      <c r="BF12" s="92"/>
      <c r="BG12" s="92"/>
      <c r="BH12" s="92"/>
      <c r="BI12" s="92"/>
      <c r="BJ12" s="92"/>
      <c r="BK12" s="92"/>
      <c r="BL12" s="92"/>
      <c r="BM12" s="92"/>
      <c r="BN12" s="92"/>
      <c r="BO12" s="92"/>
      <c r="BP12" s="92"/>
      <c r="BQ12" s="92"/>
      <c r="BR12" s="92"/>
      <c r="BS12" s="92"/>
      <c r="BT12" s="92"/>
      <c r="BU12" s="92"/>
      <c r="BV12" s="92"/>
      <c r="BW12" s="92"/>
      <c r="BX12" s="92"/>
      <c r="BY12" s="92"/>
      <c r="BZ12" s="92"/>
      <c r="CA12" s="92"/>
      <c r="CB12" s="92"/>
      <c r="CC12" s="92"/>
      <c r="CD12" s="92"/>
      <c r="CE12" s="92"/>
      <c r="CF12" s="92"/>
      <c r="CG12" s="92"/>
      <c r="CH12" s="92"/>
      <c r="CI12" s="92"/>
      <c r="CJ12" s="92"/>
      <c r="CK12" s="92"/>
      <c r="CL12" s="92"/>
      <c r="CM12" s="92"/>
      <c r="CN12" s="92"/>
      <c r="CO12" s="92"/>
      <c r="CP12" s="92"/>
      <c r="CQ12" s="92"/>
      <c r="CR12" s="92"/>
      <c r="CS12" s="92"/>
      <c r="CT12" s="92"/>
      <c r="CU12" s="92"/>
      <c r="CV12" s="92"/>
      <c r="CW12" s="92"/>
      <c r="CX12" s="92"/>
      <c r="CY12" s="92"/>
      <c r="CZ12" s="92"/>
      <c r="DA12" s="92"/>
      <c r="DB12" s="92"/>
      <c r="DC12" s="92"/>
      <c r="DD12" s="92"/>
      <c r="DE12" s="92"/>
      <c r="DF12" s="92"/>
      <c r="DG12" s="92"/>
      <c r="DH12" s="92"/>
      <c r="DI12" s="92"/>
      <c r="DJ12" s="92"/>
      <c r="DK12" s="92"/>
      <c r="DL12" s="92"/>
      <c r="DM12" s="92"/>
      <c r="DN12" s="92"/>
      <c r="DO12" s="92"/>
      <c r="DP12" s="92"/>
      <c r="DQ12" s="92"/>
      <c r="DR12" s="92"/>
      <c r="DS12" s="92"/>
      <c r="DT12" s="92"/>
      <c r="DU12" s="92"/>
      <c r="DV12" s="92"/>
      <c r="DW12" s="92"/>
      <c r="DX12" s="93"/>
    </row>
    <row r="13" spans="1:128" ht="18" customHeight="1" thickBot="1" x14ac:dyDescent="0.3">
      <c r="A13" s="1" t="s">
        <v>105</v>
      </c>
      <c r="B13" s="263" t="s">
        <v>145</v>
      </c>
      <c r="C13" s="264"/>
      <c r="D13" s="264"/>
      <c r="E13" s="264"/>
      <c r="F13" s="264"/>
      <c r="G13" s="264"/>
      <c r="H13" s="264"/>
      <c r="I13" s="264"/>
      <c r="J13" s="264"/>
      <c r="K13" s="264"/>
      <c r="L13" s="265"/>
      <c r="M13" s="75">
        <v>1</v>
      </c>
      <c r="N13" s="91"/>
      <c r="O13" s="92"/>
      <c r="P13" s="92"/>
      <c r="Q13" s="92"/>
      <c r="R13" s="92"/>
      <c r="S13" s="92"/>
      <c r="T13" s="92"/>
      <c r="U13" s="92"/>
      <c r="V13" s="92"/>
      <c r="W13" s="92"/>
      <c r="X13" s="92"/>
      <c r="Y13" s="92"/>
      <c r="Z13" s="92"/>
      <c r="AA13" s="92"/>
      <c r="AB13" s="92"/>
      <c r="AC13" s="92"/>
      <c r="AD13" s="92"/>
      <c r="AE13" s="92"/>
      <c r="AF13" s="92"/>
      <c r="AG13" s="92"/>
      <c r="AH13" s="92"/>
      <c r="AI13" s="92"/>
      <c r="AJ13" s="92"/>
      <c r="AK13" s="92"/>
      <c r="AL13" s="92"/>
      <c r="AM13" s="92"/>
      <c r="AN13" s="131"/>
      <c r="AO13" s="92"/>
      <c r="AP13" s="92"/>
      <c r="AQ13" s="92"/>
      <c r="AR13" s="92"/>
      <c r="AS13" s="92"/>
      <c r="AT13" s="92"/>
      <c r="AU13" s="92"/>
      <c r="AV13" s="92"/>
      <c r="AW13" s="92"/>
      <c r="AX13" s="92"/>
      <c r="AY13" s="92"/>
      <c r="AZ13" s="92"/>
      <c r="BA13" s="92"/>
      <c r="BB13" s="92"/>
      <c r="BC13" s="92"/>
      <c r="BD13" s="92"/>
      <c r="BE13" s="92"/>
      <c r="BF13" s="92"/>
      <c r="BG13" s="92"/>
      <c r="BH13" s="92"/>
      <c r="BI13" s="92"/>
      <c r="BJ13" s="92"/>
      <c r="BK13" s="92"/>
      <c r="BL13" s="92"/>
      <c r="BM13" s="92"/>
      <c r="BN13" s="92"/>
      <c r="BO13" s="92"/>
      <c r="BP13" s="92"/>
      <c r="BQ13" s="92"/>
      <c r="BR13" s="92"/>
      <c r="BS13" s="92"/>
      <c r="BT13" s="92"/>
      <c r="BU13" s="92"/>
      <c r="BV13" s="92"/>
      <c r="BW13" s="92"/>
      <c r="BX13" s="92"/>
      <c r="BY13" s="92"/>
      <c r="BZ13" s="92"/>
      <c r="CA13" s="92"/>
      <c r="CB13" s="92"/>
      <c r="CC13" s="92"/>
      <c r="CD13" s="92"/>
      <c r="CE13" s="92"/>
      <c r="CF13" s="92"/>
      <c r="CG13" s="92"/>
      <c r="CH13" s="92"/>
      <c r="CI13" s="92"/>
      <c r="CJ13" s="92"/>
      <c r="CK13" s="92"/>
      <c r="CL13" s="92"/>
      <c r="CM13" s="92"/>
      <c r="CN13" s="92"/>
      <c r="CO13" s="92"/>
      <c r="CP13" s="92"/>
      <c r="CQ13" s="92"/>
      <c r="CR13" s="92"/>
      <c r="CS13" s="92"/>
      <c r="CT13" s="92"/>
      <c r="CU13" s="92"/>
      <c r="CV13" s="92"/>
      <c r="CW13" s="92"/>
      <c r="CX13" s="92"/>
      <c r="CY13" s="92"/>
      <c r="CZ13" s="92"/>
      <c r="DA13" s="92"/>
      <c r="DB13" s="92"/>
      <c r="DC13" s="92"/>
      <c r="DD13" s="92"/>
      <c r="DE13" s="92"/>
      <c r="DF13" s="92"/>
      <c r="DG13" s="92"/>
      <c r="DH13" s="92"/>
      <c r="DI13" s="92"/>
      <c r="DJ13" s="92"/>
      <c r="DK13" s="92"/>
      <c r="DL13" s="92"/>
      <c r="DM13" s="92"/>
      <c r="DN13" s="92"/>
      <c r="DO13" s="92"/>
      <c r="DP13" s="92"/>
      <c r="DQ13" s="92"/>
      <c r="DR13" s="92"/>
      <c r="DS13" s="92"/>
      <c r="DT13" s="92"/>
      <c r="DU13" s="92"/>
      <c r="DV13" s="92"/>
      <c r="DW13" s="92"/>
      <c r="DX13" s="93"/>
    </row>
    <row r="14" spans="1:128" ht="20.100000000000001" customHeight="1" thickBot="1" x14ac:dyDescent="0.3">
      <c r="A14" s="1" t="s">
        <v>108</v>
      </c>
      <c r="B14" s="263" t="s">
        <v>146</v>
      </c>
      <c r="C14" s="264"/>
      <c r="D14" s="264"/>
      <c r="E14" s="264"/>
      <c r="F14" s="264"/>
      <c r="G14" s="264"/>
      <c r="H14" s="264"/>
      <c r="I14" s="264"/>
      <c r="J14" s="264"/>
      <c r="K14" s="264"/>
      <c r="L14" s="265"/>
      <c r="M14" s="75">
        <v>1</v>
      </c>
      <c r="N14" s="91"/>
      <c r="O14" s="92"/>
      <c r="P14" s="92"/>
      <c r="Q14" s="92"/>
      <c r="R14" s="92"/>
      <c r="S14" s="92"/>
      <c r="T14" s="92"/>
      <c r="U14" s="92"/>
      <c r="V14" s="92"/>
      <c r="W14" s="92"/>
      <c r="X14" s="92"/>
      <c r="Y14" s="92"/>
      <c r="Z14" s="92"/>
      <c r="AA14" s="92"/>
      <c r="AB14" s="92"/>
      <c r="AC14" s="92"/>
      <c r="AD14" s="92"/>
      <c r="AE14" s="92"/>
      <c r="AF14" s="92"/>
      <c r="AG14" s="92"/>
      <c r="AH14" s="92"/>
      <c r="AI14" s="92"/>
      <c r="AJ14" s="92"/>
      <c r="AK14" s="92"/>
      <c r="AL14" s="92"/>
      <c r="AM14" s="92"/>
      <c r="AN14" s="92"/>
      <c r="AO14" s="131"/>
      <c r="AP14" s="92"/>
      <c r="AQ14" s="92"/>
      <c r="AR14" s="92"/>
      <c r="AS14" s="92"/>
      <c r="AT14" s="92"/>
      <c r="AU14" s="92"/>
      <c r="AV14" s="92"/>
      <c r="AW14" s="92"/>
      <c r="AX14" s="92"/>
      <c r="AY14" s="92"/>
      <c r="AZ14" s="92"/>
      <c r="BA14" s="92"/>
      <c r="BB14" s="92"/>
      <c r="BC14" s="92"/>
      <c r="BD14" s="92"/>
      <c r="BE14" s="92"/>
      <c r="BF14" s="92"/>
      <c r="BG14" s="92"/>
      <c r="BH14" s="92"/>
      <c r="BI14" s="92"/>
      <c r="BJ14" s="92"/>
      <c r="BK14" s="92"/>
      <c r="BL14" s="92"/>
      <c r="BM14" s="92"/>
      <c r="BN14" s="92"/>
      <c r="BO14" s="92"/>
      <c r="BP14" s="92"/>
      <c r="BQ14" s="92"/>
      <c r="BR14" s="92"/>
      <c r="BS14" s="92"/>
      <c r="BT14" s="92"/>
      <c r="BU14" s="92"/>
      <c r="BV14" s="92"/>
      <c r="BW14" s="92"/>
      <c r="BX14" s="92"/>
      <c r="BY14" s="92"/>
      <c r="BZ14" s="92"/>
      <c r="CA14" s="92"/>
      <c r="CB14" s="92"/>
      <c r="CC14" s="92"/>
      <c r="CD14" s="92"/>
      <c r="CE14" s="92"/>
      <c r="CF14" s="92"/>
      <c r="CG14" s="92"/>
      <c r="CH14" s="92"/>
      <c r="CI14" s="92"/>
      <c r="CJ14" s="92"/>
      <c r="CK14" s="92"/>
      <c r="CL14" s="92"/>
      <c r="CM14" s="92"/>
      <c r="CN14" s="92"/>
      <c r="CO14" s="92"/>
      <c r="CP14" s="92"/>
      <c r="CQ14" s="92"/>
      <c r="CR14" s="92"/>
      <c r="CS14" s="92"/>
      <c r="CT14" s="92"/>
      <c r="CU14" s="92"/>
      <c r="CV14" s="92"/>
      <c r="CW14" s="92"/>
      <c r="CX14" s="92"/>
      <c r="CY14" s="92"/>
      <c r="CZ14" s="92"/>
      <c r="DA14" s="92"/>
      <c r="DB14" s="92"/>
      <c r="DC14" s="92"/>
      <c r="DD14" s="92"/>
      <c r="DE14" s="92"/>
      <c r="DF14" s="92"/>
      <c r="DG14" s="92"/>
      <c r="DH14" s="92"/>
      <c r="DI14" s="92"/>
      <c r="DJ14" s="92"/>
      <c r="DK14" s="92"/>
      <c r="DL14" s="92"/>
      <c r="DM14" s="92"/>
      <c r="DN14" s="92"/>
      <c r="DO14" s="92"/>
      <c r="DP14" s="92"/>
      <c r="DQ14" s="92"/>
      <c r="DR14" s="92"/>
      <c r="DS14" s="92"/>
      <c r="DT14" s="92"/>
      <c r="DU14" s="92"/>
      <c r="DV14" s="92"/>
      <c r="DW14" s="92"/>
      <c r="DX14" s="93"/>
    </row>
    <row r="15" spans="1:128" ht="20.100000000000001" customHeight="1" thickBot="1" x14ac:dyDescent="0.3">
      <c r="A15" s="87" t="s">
        <v>112</v>
      </c>
      <c r="B15" s="263" t="s">
        <v>147</v>
      </c>
      <c r="C15" s="264"/>
      <c r="D15" s="264"/>
      <c r="E15" s="264"/>
      <c r="F15" s="264"/>
      <c r="G15" s="264"/>
      <c r="H15" s="264"/>
      <c r="I15" s="264"/>
      <c r="J15" s="264"/>
      <c r="K15" s="264"/>
      <c r="L15" s="265"/>
      <c r="M15" s="75">
        <v>5</v>
      </c>
      <c r="N15" s="91"/>
      <c r="O15" s="92"/>
      <c r="P15" s="92"/>
      <c r="Q15" s="92"/>
      <c r="R15" s="92"/>
      <c r="S15" s="92"/>
      <c r="T15" s="92"/>
      <c r="U15" s="92"/>
      <c r="V15" s="92"/>
      <c r="W15" s="92"/>
      <c r="X15" s="92"/>
      <c r="Y15" s="92"/>
      <c r="Z15" s="92"/>
      <c r="AA15" s="92"/>
      <c r="AB15" s="92"/>
      <c r="AC15" s="92"/>
      <c r="AD15" s="92"/>
      <c r="AE15" s="92"/>
      <c r="AF15" s="92"/>
      <c r="AG15" s="92"/>
      <c r="AH15" s="92"/>
      <c r="AI15" s="92"/>
      <c r="AJ15" s="92"/>
      <c r="AK15" s="92"/>
      <c r="AL15" s="92"/>
      <c r="AM15" s="92"/>
      <c r="AN15" s="92"/>
      <c r="AO15" s="131"/>
      <c r="AP15" s="131"/>
      <c r="AQ15" s="131"/>
      <c r="AR15" s="131"/>
      <c r="AS15" s="131"/>
      <c r="AT15" s="92"/>
      <c r="AU15" s="92"/>
      <c r="AV15" s="92"/>
      <c r="AW15" s="92"/>
      <c r="AX15" s="92"/>
      <c r="AY15" s="92"/>
      <c r="AZ15" s="92"/>
      <c r="BA15" s="92"/>
      <c r="BB15" s="92"/>
      <c r="BC15" s="92"/>
      <c r="BD15" s="92"/>
      <c r="BE15" s="92"/>
      <c r="BF15" s="92"/>
      <c r="BG15" s="92"/>
      <c r="BH15" s="92"/>
      <c r="BI15" s="92"/>
      <c r="BJ15" s="92"/>
      <c r="BK15" s="92"/>
      <c r="BL15" s="92"/>
      <c r="BM15" s="92"/>
      <c r="BN15" s="92"/>
      <c r="BO15" s="92"/>
      <c r="BP15" s="92"/>
      <c r="BQ15" s="92"/>
      <c r="BR15" s="92"/>
      <c r="BS15" s="92"/>
      <c r="BT15" s="92"/>
      <c r="BU15" s="92"/>
      <c r="BV15" s="92"/>
      <c r="BW15" s="92"/>
      <c r="BX15" s="92"/>
      <c r="BY15" s="92"/>
      <c r="BZ15" s="92"/>
      <c r="CA15" s="92"/>
      <c r="CB15" s="92"/>
      <c r="CC15" s="92"/>
      <c r="CD15" s="92"/>
      <c r="CE15" s="92"/>
      <c r="CF15" s="92"/>
      <c r="CG15" s="92"/>
      <c r="CH15" s="92"/>
      <c r="CI15" s="92"/>
      <c r="CJ15" s="92"/>
      <c r="CK15" s="92"/>
      <c r="CL15" s="92"/>
      <c r="CM15" s="92"/>
      <c r="CN15" s="92"/>
      <c r="CO15" s="92"/>
      <c r="CP15" s="92"/>
      <c r="CQ15" s="92"/>
      <c r="CR15" s="92"/>
      <c r="CS15" s="92"/>
      <c r="CT15" s="92"/>
      <c r="CU15" s="92"/>
      <c r="CV15" s="92"/>
      <c r="CW15" s="92"/>
      <c r="CX15" s="92"/>
      <c r="CY15" s="92"/>
      <c r="CZ15" s="92"/>
      <c r="DA15" s="92"/>
      <c r="DB15" s="92"/>
      <c r="DC15" s="92"/>
      <c r="DD15" s="92"/>
      <c r="DE15" s="92"/>
      <c r="DF15" s="92"/>
      <c r="DG15" s="92"/>
      <c r="DH15" s="92"/>
      <c r="DI15" s="92"/>
      <c r="DJ15" s="92"/>
      <c r="DK15" s="92"/>
      <c r="DL15" s="92"/>
      <c r="DM15" s="92"/>
      <c r="DN15" s="92"/>
      <c r="DO15" s="92"/>
      <c r="DP15" s="92"/>
      <c r="DQ15" s="92"/>
      <c r="DR15" s="92"/>
      <c r="DS15" s="92"/>
      <c r="DT15" s="92"/>
      <c r="DU15" s="92"/>
      <c r="DV15" s="92"/>
      <c r="DW15" s="92"/>
      <c r="DX15" s="93"/>
    </row>
    <row r="16" spans="1:128" ht="20.100000000000001" customHeight="1" thickBot="1" x14ac:dyDescent="0.3">
      <c r="A16" s="1" t="s">
        <v>115</v>
      </c>
      <c r="B16" s="263" t="s">
        <v>62</v>
      </c>
      <c r="C16" s="264"/>
      <c r="D16" s="264"/>
      <c r="E16" s="264"/>
      <c r="F16" s="264"/>
      <c r="G16" s="264"/>
      <c r="H16" s="264"/>
      <c r="I16" s="264"/>
      <c r="J16" s="264"/>
      <c r="K16" s="264"/>
      <c r="L16" s="265"/>
      <c r="M16" s="75">
        <v>7</v>
      </c>
      <c r="N16" s="91"/>
      <c r="O16" s="92"/>
      <c r="P16" s="92"/>
      <c r="Q16" s="92"/>
      <c r="R16" s="92"/>
      <c r="S16" s="92"/>
      <c r="T16" s="92"/>
      <c r="U16" s="92"/>
      <c r="V16" s="92"/>
      <c r="W16" s="92"/>
      <c r="X16" s="92"/>
      <c r="Y16" s="92"/>
      <c r="Z16" s="92"/>
      <c r="AA16" s="92"/>
      <c r="AB16" s="92"/>
      <c r="AC16" s="92"/>
      <c r="AD16" s="92"/>
      <c r="AE16" s="92"/>
      <c r="AF16" s="92"/>
      <c r="AG16" s="92"/>
      <c r="AH16" s="92"/>
      <c r="AI16" s="92"/>
      <c r="AJ16" s="92"/>
      <c r="AK16" s="92"/>
      <c r="AL16" s="92"/>
      <c r="AM16" s="92"/>
      <c r="AN16" s="92"/>
      <c r="AO16" s="92"/>
      <c r="AP16" s="92"/>
      <c r="AQ16" s="92"/>
      <c r="AR16" s="92"/>
      <c r="AS16" s="92"/>
      <c r="AT16" s="131"/>
      <c r="AU16" s="131"/>
      <c r="AV16" s="131"/>
      <c r="AW16" s="131"/>
      <c r="AX16" s="131"/>
      <c r="AY16" s="131"/>
      <c r="AZ16" s="131"/>
      <c r="BA16" s="92"/>
      <c r="BB16" s="92"/>
      <c r="BC16" s="92"/>
      <c r="BD16" s="92"/>
      <c r="BE16" s="92"/>
      <c r="BF16" s="92"/>
      <c r="BG16" s="92"/>
      <c r="BH16" s="92"/>
      <c r="BI16" s="92"/>
      <c r="BJ16" s="92"/>
      <c r="BK16" s="92"/>
      <c r="BL16" s="92"/>
      <c r="BM16" s="92"/>
      <c r="BN16" s="92"/>
      <c r="BO16" s="92"/>
      <c r="BP16" s="92"/>
      <c r="BQ16" s="92"/>
      <c r="BR16" s="92"/>
      <c r="BS16" s="92"/>
      <c r="BT16" s="92"/>
      <c r="BU16" s="92"/>
      <c r="BV16" s="92"/>
      <c r="BW16" s="92"/>
      <c r="BX16" s="92"/>
      <c r="BY16" s="92"/>
      <c r="BZ16" s="92"/>
      <c r="CA16" s="92"/>
      <c r="CB16" s="92"/>
      <c r="CC16" s="92"/>
      <c r="CD16" s="92"/>
      <c r="CE16" s="92"/>
      <c r="CF16" s="92"/>
      <c r="CG16" s="92"/>
      <c r="CH16" s="92"/>
      <c r="CI16" s="92"/>
      <c r="CJ16" s="92"/>
      <c r="CK16" s="92"/>
      <c r="CL16" s="92"/>
      <c r="CM16" s="92"/>
      <c r="CN16" s="92"/>
      <c r="CO16" s="92"/>
      <c r="CP16" s="92"/>
      <c r="CQ16" s="92"/>
      <c r="CR16" s="92"/>
      <c r="CS16" s="92"/>
      <c r="CT16" s="92"/>
      <c r="CU16" s="92"/>
      <c r="CV16" s="92"/>
      <c r="CW16" s="92"/>
      <c r="CX16" s="92"/>
      <c r="CY16" s="92"/>
      <c r="CZ16" s="92"/>
      <c r="DA16" s="92"/>
      <c r="DB16" s="92"/>
      <c r="DC16" s="92"/>
      <c r="DD16" s="92"/>
      <c r="DE16" s="92"/>
      <c r="DF16" s="92"/>
      <c r="DG16" s="92"/>
      <c r="DH16" s="92"/>
      <c r="DI16" s="92"/>
      <c r="DJ16" s="92"/>
      <c r="DK16" s="92"/>
      <c r="DL16" s="92"/>
      <c r="DM16" s="92"/>
      <c r="DN16" s="92"/>
      <c r="DO16" s="92"/>
      <c r="DP16" s="92"/>
      <c r="DQ16" s="92"/>
      <c r="DR16" s="92"/>
      <c r="DS16" s="92"/>
      <c r="DT16" s="92"/>
      <c r="DU16" s="92"/>
      <c r="DV16" s="92"/>
      <c r="DW16" s="92"/>
      <c r="DX16" s="93"/>
    </row>
    <row r="17" spans="1:128" ht="20.100000000000001" customHeight="1" thickBot="1" x14ac:dyDescent="0.3">
      <c r="A17" s="1" t="s">
        <v>148</v>
      </c>
      <c r="B17" s="263" t="s">
        <v>63</v>
      </c>
      <c r="C17" s="264"/>
      <c r="D17" s="264"/>
      <c r="E17" s="264"/>
      <c r="F17" s="264"/>
      <c r="G17" s="264"/>
      <c r="H17" s="264"/>
      <c r="I17" s="264"/>
      <c r="J17" s="264"/>
      <c r="K17" s="264"/>
      <c r="L17" s="265"/>
      <c r="M17" s="75">
        <v>10</v>
      </c>
      <c r="N17" s="91"/>
      <c r="O17" s="92"/>
      <c r="P17" s="92"/>
      <c r="Q17" s="92"/>
      <c r="R17" s="92"/>
      <c r="S17" s="92"/>
      <c r="T17" s="92"/>
      <c r="U17" s="92"/>
      <c r="V17" s="92"/>
      <c r="W17" s="92"/>
      <c r="X17" s="92"/>
      <c r="Y17" s="92"/>
      <c r="Z17" s="92"/>
      <c r="AA17" s="92"/>
      <c r="AB17" s="92"/>
      <c r="AC17" s="92"/>
      <c r="AD17" s="92"/>
      <c r="AE17" s="92"/>
      <c r="AF17" s="92"/>
      <c r="AG17" s="92"/>
      <c r="AH17" s="92"/>
      <c r="AI17" s="92"/>
      <c r="AJ17" s="92"/>
      <c r="AK17" s="92"/>
      <c r="AL17" s="92"/>
      <c r="AM17" s="92"/>
      <c r="AN17" s="92"/>
      <c r="AO17" s="92"/>
      <c r="AP17" s="92"/>
      <c r="AQ17" s="92"/>
      <c r="AR17" s="92"/>
      <c r="AS17" s="92"/>
      <c r="AT17" s="92"/>
      <c r="AU17" s="92"/>
      <c r="AV17" s="92"/>
      <c r="AW17" s="92"/>
      <c r="AX17" s="92"/>
      <c r="AY17" s="92"/>
      <c r="AZ17" s="92"/>
      <c r="BA17" s="131"/>
      <c r="BB17" s="131"/>
      <c r="BC17" s="131"/>
      <c r="BD17" s="131"/>
      <c r="BE17" s="131"/>
      <c r="BF17" s="131"/>
      <c r="BG17" s="131"/>
      <c r="BH17" s="131"/>
      <c r="BI17" s="131"/>
      <c r="BJ17" s="131"/>
      <c r="BK17" s="92"/>
      <c r="BL17" s="92"/>
      <c r="BM17" s="92"/>
      <c r="BN17" s="92"/>
      <c r="BO17" s="92"/>
      <c r="BP17" s="92"/>
      <c r="BQ17" s="92"/>
      <c r="BR17" s="92"/>
      <c r="BS17" s="92"/>
      <c r="BT17" s="92"/>
      <c r="BU17" s="92"/>
      <c r="BV17" s="92"/>
      <c r="BW17" s="92"/>
      <c r="BX17" s="92"/>
      <c r="BY17" s="92"/>
      <c r="BZ17" s="92"/>
      <c r="CA17" s="92"/>
      <c r="CB17" s="92"/>
      <c r="CC17" s="92"/>
      <c r="CD17" s="92"/>
      <c r="CE17" s="92"/>
      <c r="CF17" s="92"/>
      <c r="CG17" s="92"/>
      <c r="CH17" s="92"/>
      <c r="CI17" s="92"/>
      <c r="CJ17" s="92"/>
      <c r="CK17" s="92"/>
      <c r="CL17" s="92"/>
      <c r="CM17" s="92"/>
      <c r="CN17" s="92"/>
      <c r="CO17" s="92"/>
      <c r="CP17" s="92"/>
      <c r="CQ17" s="92"/>
      <c r="CR17" s="92"/>
      <c r="CS17" s="92"/>
      <c r="CT17" s="92"/>
      <c r="CU17" s="92"/>
      <c r="CV17" s="92"/>
      <c r="CW17" s="92"/>
      <c r="CX17" s="92"/>
      <c r="CY17" s="92"/>
      <c r="CZ17" s="92"/>
      <c r="DA17" s="92"/>
      <c r="DB17" s="92"/>
      <c r="DC17" s="92"/>
      <c r="DD17" s="92"/>
      <c r="DE17" s="92"/>
      <c r="DF17" s="92"/>
      <c r="DG17" s="92"/>
      <c r="DH17" s="92"/>
      <c r="DI17" s="92"/>
      <c r="DJ17" s="92"/>
      <c r="DK17" s="92"/>
      <c r="DL17" s="92"/>
      <c r="DM17" s="92"/>
      <c r="DN17" s="92"/>
      <c r="DO17" s="92"/>
      <c r="DP17" s="92"/>
      <c r="DQ17" s="92"/>
      <c r="DR17" s="92"/>
      <c r="DS17" s="92"/>
      <c r="DT17" s="92"/>
      <c r="DU17" s="92"/>
      <c r="DV17" s="92"/>
      <c r="DW17" s="92"/>
      <c r="DX17" s="93"/>
    </row>
    <row r="18" spans="1:128" ht="20.100000000000001" customHeight="1" thickBot="1" x14ac:dyDescent="0.3">
      <c r="A18" s="1" t="s">
        <v>149</v>
      </c>
      <c r="B18" s="263" t="s">
        <v>64</v>
      </c>
      <c r="C18" s="264"/>
      <c r="D18" s="264"/>
      <c r="E18" s="264"/>
      <c r="F18" s="264"/>
      <c r="G18" s="264"/>
      <c r="H18" s="264"/>
      <c r="I18" s="264"/>
      <c r="J18" s="264"/>
      <c r="K18" s="264"/>
      <c r="L18" s="265"/>
      <c r="M18" s="75">
        <v>1</v>
      </c>
      <c r="N18" s="91"/>
      <c r="O18" s="92"/>
      <c r="P18" s="92"/>
      <c r="Q18" s="92"/>
      <c r="R18" s="92"/>
      <c r="S18" s="92"/>
      <c r="T18" s="92"/>
      <c r="U18" s="92"/>
      <c r="V18" s="92"/>
      <c r="W18" s="92"/>
      <c r="X18" s="92"/>
      <c r="Y18" s="92"/>
      <c r="Z18" s="92"/>
      <c r="AA18" s="92"/>
      <c r="AB18" s="92"/>
      <c r="AC18" s="92"/>
      <c r="AD18" s="92"/>
      <c r="AE18" s="92"/>
      <c r="AF18" s="92"/>
      <c r="AG18" s="92"/>
      <c r="AH18" s="92"/>
      <c r="AI18" s="92"/>
      <c r="AJ18" s="92"/>
      <c r="AK18" s="92"/>
      <c r="AL18" s="92"/>
      <c r="AM18" s="92"/>
      <c r="AN18" s="92"/>
      <c r="AO18" s="92"/>
      <c r="AP18" s="92"/>
      <c r="AQ18" s="92"/>
      <c r="AR18" s="92"/>
      <c r="AS18" s="92"/>
      <c r="AT18" s="92"/>
      <c r="AU18" s="92"/>
      <c r="AV18" s="92"/>
      <c r="AW18" s="92"/>
      <c r="AX18" s="92"/>
      <c r="AY18" s="92"/>
      <c r="AZ18" s="92"/>
      <c r="BA18" s="131"/>
      <c r="BB18" s="92"/>
      <c r="BC18" s="92"/>
      <c r="BD18" s="92"/>
      <c r="BE18" s="92"/>
      <c r="BF18" s="92"/>
      <c r="BG18" s="92"/>
      <c r="BH18" s="92"/>
      <c r="BI18" s="92"/>
      <c r="BJ18" s="92"/>
      <c r="BK18" s="92"/>
      <c r="BL18" s="92"/>
      <c r="BM18" s="92"/>
      <c r="BN18" s="92"/>
      <c r="BO18" s="92"/>
      <c r="BP18" s="92"/>
      <c r="BQ18" s="92"/>
      <c r="BR18" s="92"/>
      <c r="BS18" s="92"/>
      <c r="BT18" s="92"/>
      <c r="BU18" s="92"/>
      <c r="BV18" s="92"/>
      <c r="BW18" s="92"/>
      <c r="BX18" s="92"/>
      <c r="BY18" s="92"/>
      <c r="BZ18" s="92"/>
      <c r="CA18" s="92"/>
      <c r="CB18" s="92"/>
      <c r="CC18" s="92"/>
      <c r="CD18" s="92"/>
      <c r="CE18" s="92"/>
      <c r="CF18" s="92"/>
      <c r="CG18" s="92"/>
      <c r="CH18" s="92"/>
      <c r="CI18" s="92"/>
      <c r="CJ18" s="92"/>
      <c r="CK18" s="92"/>
      <c r="CL18" s="92"/>
      <c r="CM18" s="92"/>
      <c r="CN18" s="92"/>
      <c r="CO18" s="92"/>
      <c r="CP18" s="92"/>
      <c r="CQ18" s="92"/>
      <c r="CR18" s="92"/>
      <c r="CS18" s="92"/>
      <c r="CT18" s="92"/>
      <c r="CU18" s="92"/>
      <c r="CV18" s="92"/>
      <c r="CW18" s="92"/>
      <c r="CX18" s="92"/>
      <c r="CY18" s="92"/>
      <c r="CZ18" s="92"/>
      <c r="DA18" s="92"/>
      <c r="DB18" s="92"/>
      <c r="DC18" s="92"/>
      <c r="DD18" s="92"/>
      <c r="DE18" s="92"/>
      <c r="DF18" s="92"/>
      <c r="DG18" s="92"/>
      <c r="DH18" s="92"/>
      <c r="DI18" s="92"/>
      <c r="DJ18" s="92"/>
      <c r="DK18" s="92"/>
      <c r="DL18" s="92"/>
      <c r="DM18" s="92"/>
      <c r="DN18" s="92"/>
      <c r="DO18" s="92"/>
      <c r="DP18" s="92"/>
      <c r="DQ18" s="92"/>
      <c r="DR18" s="92"/>
      <c r="DS18" s="92"/>
      <c r="DT18" s="92"/>
      <c r="DU18" s="92"/>
      <c r="DV18" s="92"/>
      <c r="DW18" s="92"/>
      <c r="DX18" s="93"/>
    </row>
    <row r="19" spans="1:128" ht="20.100000000000001" customHeight="1" thickBot="1" x14ac:dyDescent="0.3">
      <c r="A19" s="1" t="s">
        <v>150</v>
      </c>
      <c r="B19" s="263" t="s">
        <v>65</v>
      </c>
      <c r="C19" s="264"/>
      <c r="D19" s="264"/>
      <c r="E19" s="264"/>
      <c r="F19" s="264"/>
      <c r="G19" s="264"/>
      <c r="H19" s="264"/>
      <c r="I19" s="264"/>
      <c r="J19" s="264"/>
      <c r="K19" s="264"/>
      <c r="L19" s="265"/>
      <c r="M19" s="75">
        <v>2</v>
      </c>
      <c r="N19" s="91"/>
      <c r="O19" s="92"/>
      <c r="P19" s="92"/>
      <c r="Q19" s="92"/>
      <c r="R19" s="92"/>
      <c r="S19" s="92"/>
      <c r="T19" s="92"/>
      <c r="U19" s="92"/>
      <c r="V19" s="92"/>
      <c r="W19" s="92"/>
      <c r="X19" s="92"/>
      <c r="Y19" s="92"/>
      <c r="Z19" s="92"/>
      <c r="AA19" s="92"/>
      <c r="AB19" s="92"/>
      <c r="AC19" s="92"/>
      <c r="AD19" s="92"/>
      <c r="AE19" s="92"/>
      <c r="AF19" s="92"/>
      <c r="AG19" s="92"/>
      <c r="AH19" s="92"/>
      <c r="AI19" s="92"/>
      <c r="AJ19" s="92"/>
      <c r="AK19" s="92"/>
      <c r="AL19" s="92"/>
      <c r="AM19" s="92"/>
      <c r="AN19" s="92"/>
      <c r="AO19" s="92"/>
      <c r="AP19" s="92"/>
      <c r="AQ19" s="92"/>
      <c r="AR19" s="92"/>
      <c r="AS19" s="92"/>
      <c r="AT19" s="92"/>
      <c r="AU19" s="92"/>
      <c r="AV19" s="92"/>
      <c r="AW19" s="92"/>
      <c r="AX19" s="92"/>
      <c r="AY19" s="92"/>
      <c r="AZ19" s="92"/>
      <c r="BA19" s="92"/>
      <c r="BB19" s="131"/>
      <c r="BC19" s="131"/>
      <c r="BD19" s="92"/>
      <c r="BE19" s="92"/>
      <c r="BF19" s="92"/>
      <c r="BG19" s="92"/>
      <c r="BH19" s="92"/>
      <c r="BI19" s="92"/>
      <c r="BJ19" s="92"/>
      <c r="BK19" s="92"/>
      <c r="BL19" s="92"/>
      <c r="BM19" s="92"/>
      <c r="BN19" s="92"/>
      <c r="BO19" s="92"/>
      <c r="BP19" s="92"/>
      <c r="BQ19" s="92"/>
      <c r="BR19" s="92"/>
      <c r="BS19" s="92"/>
      <c r="BT19" s="92"/>
      <c r="BU19" s="92"/>
      <c r="BV19" s="92"/>
      <c r="BW19" s="92"/>
      <c r="BX19" s="92"/>
      <c r="BY19" s="92"/>
      <c r="BZ19" s="92"/>
      <c r="CA19" s="92"/>
      <c r="CB19" s="92"/>
      <c r="CC19" s="92"/>
      <c r="CD19" s="92"/>
      <c r="CE19" s="92"/>
      <c r="CF19" s="92"/>
      <c r="CG19" s="92"/>
      <c r="CH19" s="92"/>
      <c r="CI19" s="92"/>
      <c r="CJ19" s="92"/>
      <c r="CK19" s="92"/>
      <c r="CL19" s="92"/>
      <c r="CM19" s="92"/>
      <c r="CN19" s="92"/>
      <c r="CO19" s="92"/>
      <c r="CP19" s="92"/>
      <c r="CQ19" s="92"/>
      <c r="CR19" s="92"/>
      <c r="CS19" s="92"/>
      <c r="CT19" s="92"/>
      <c r="CU19" s="92"/>
      <c r="CV19" s="92"/>
      <c r="CW19" s="92"/>
      <c r="CX19" s="92"/>
      <c r="CY19" s="92"/>
      <c r="CZ19" s="92"/>
      <c r="DA19" s="92"/>
      <c r="DB19" s="92"/>
      <c r="DC19" s="92"/>
      <c r="DD19" s="92"/>
      <c r="DE19" s="92"/>
      <c r="DF19" s="92"/>
      <c r="DG19" s="92"/>
      <c r="DH19" s="92"/>
      <c r="DI19" s="92"/>
      <c r="DJ19" s="92"/>
      <c r="DK19" s="92"/>
      <c r="DL19" s="92"/>
      <c r="DM19" s="92"/>
      <c r="DN19" s="92"/>
      <c r="DO19" s="92"/>
      <c r="DP19" s="92"/>
      <c r="DQ19" s="92"/>
      <c r="DR19" s="92"/>
      <c r="DS19" s="92"/>
      <c r="DT19" s="92"/>
      <c r="DU19" s="92"/>
      <c r="DV19" s="92"/>
      <c r="DW19" s="92"/>
      <c r="DX19" s="93"/>
    </row>
    <row r="20" spans="1:128" ht="30" customHeight="1" thickBot="1" x14ac:dyDescent="0.3">
      <c r="A20" s="1" t="s">
        <v>7</v>
      </c>
      <c r="B20" s="263" t="s">
        <v>151</v>
      </c>
      <c r="C20" s="264"/>
      <c r="D20" s="264"/>
      <c r="E20" s="264"/>
      <c r="F20" s="264"/>
      <c r="G20" s="264"/>
      <c r="H20" s="264"/>
      <c r="I20" s="264"/>
      <c r="J20" s="264"/>
      <c r="K20" s="264"/>
      <c r="L20" s="265"/>
      <c r="M20" s="75">
        <v>1</v>
      </c>
      <c r="N20" s="91"/>
      <c r="O20" s="92"/>
      <c r="P20" s="92"/>
      <c r="Q20" s="92"/>
      <c r="R20" s="92"/>
      <c r="S20" s="92"/>
      <c r="T20" s="92"/>
      <c r="U20" s="92"/>
      <c r="V20" s="92"/>
      <c r="W20" s="92"/>
      <c r="X20" s="92"/>
      <c r="Y20" s="92"/>
      <c r="Z20" s="92"/>
      <c r="AA20" s="92"/>
      <c r="AB20" s="92"/>
      <c r="AC20" s="92"/>
      <c r="AD20" s="92"/>
      <c r="AE20" s="92"/>
      <c r="AF20" s="92"/>
      <c r="AG20" s="92"/>
      <c r="AH20" s="92"/>
      <c r="AI20" s="92"/>
      <c r="AJ20" s="92"/>
      <c r="AK20" s="92"/>
      <c r="AL20" s="92"/>
      <c r="AM20" s="92"/>
      <c r="AN20" s="92"/>
      <c r="AO20" s="92"/>
      <c r="AP20" s="92"/>
      <c r="AQ20" s="92"/>
      <c r="AR20" s="92"/>
      <c r="AS20" s="92"/>
      <c r="AT20" s="92"/>
      <c r="AU20" s="92"/>
      <c r="AV20" s="92"/>
      <c r="AW20" s="92"/>
      <c r="AX20" s="92"/>
      <c r="AY20" s="92"/>
      <c r="AZ20" s="92"/>
      <c r="BA20" s="92"/>
      <c r="BB20" s="92"/>
      <c r="BC20" s="92"/>
      <c r="BD20" s="92"/>
      <c r="BE20" s="92"/>
      <c r="BF20" s="92"/>
      <c r="BG20" s="92"/>
      <c r="BH20" s="92"/>
      <c r="BI20" s="92"/>
      <c r="BJ20" s="92"/>
      <c r="BK20" s="131"/>
      <c r="BL20" s="92"/>
      <c r="BM20" s="92"/>
      <c r="BN20" s="92"/>
      <c r="BO20" s="92"/>
      <c r="BP20" s="92"/>
      <c r="BQ20" s="92"/>
      <c r="BR20" s="92"/>
      <c r="BS20" s="92"/>
      <c r="BT20" s="92"/>
      <c r="BU20" s="92"/>
      <c r="BV20" s="92"/>
      <c r="BW20" s="92"/>
      <c r="BX20" s="92"/>
      <c r="BY20" s="92"/>
      <c r="BZ20" s="92"/>
      <c r="CA20" s="92"/>
      <c r="CB20" s="92"/>
      <c r="CC20" s="92"/>
      <c r="CD20" s="92"/>
      <c r="CE20" s="92"/>
      <c r="CF20" s="92"/>
      <c r="CG20" s="92"/>
      <c r="CH20" s="92"/>
      <c r="CI20" s="92"/>
      <c r="CJ20" s="92"/>
      <c r="CK20" s="92"/>
      <c r="CL20" s="92"/>
      <c r="CM20" s="92"/>
      <c r="CN20" s="92"/>
      <c r="CO20" s="92"/>
      <c r="CP20" s="92"/>
      <c r="CQ20" s="92"/>
      <c r="CR20" s="92"/>
      <c r="CS20" s="92"/>
      <c r="CT20" s="92"/>
      <c r="CU20" s="92"/>
      <c r="CV20" s="92"/>
      <c r="CW20" s="92"/>
      <c r="CX20" s="92"/>
      <c r="CY20" s="92"/>
      <c r="CZ20" s="92"/>
      <c r="DA20" s="92"/>
      <c r="DB20" s="92"/>
      <c r="DC20" s="92"/>
      <c r="DD20" s="92"/>
      <c r="DE20" s="92"/>
      <c r="DF20" s="92"/>
      <c r="DG20" s="92"/>
      <c r="DH20" s="92"/>
      <c r="DI20" s="92"/>
      <c r="DJ20" s="92"/>
      <c r="DK20" s="92"/>
      <c r="DL20" s="92"/>
      <c r="DM20" s="92"/>
      <c r="DN20" s="92"/>
      <c r="DO20" s="92"/>
      <c r="DP20" s="92"/>
      <c r="DQ20" s="92"/>
      <c r="DR20" s="92"/>
      <c r="DS20" s="92"/>
      <c r="DT20" s="92"/>
      <c r="DU20" s="92"/>
      <c r="DV20" s="92"/>
      <c r="DW20" s="92"/>
      <c r="DX20" s="93"/>
    </row>
    <row r="21" spans="1:128" ht="20.25" customHeight="1" thickBot="1" x14ac:dyDescent="0.3">
      <c r="A21" s="85" t="s">
        <v>118</v>
      </c>
      <c r="B21" s="263" t="s">
        <v>152</v>
      </c>
      <c r="C21" s="264"/>
      <c r="D21" s="264"/>
      <c r="E21" s="264"/>
      <c r="F21" s="264"/>
      <c r="G21" s="264"/>
      <c r="H21" s="264"/>
      <c r="I21" s="264"/>
      <c r="J21" s="264"/>
      <c r="K21" s="264"/>
      <c r="L21" s="265"/>
      <c r="M21" s="75">
        <v>7</v>
      </c>
      <c r="N21" s="91"/>
      <c r="O21" s="92"/>
      <c r="P21" s="92"/>
      <c r="Q21" s="92"/>
      <c r="R21" s="92"/>
      <c r="S21" s="92"/>
      <c r="T21" s="92"/>
      <c r="U21" s="92"/>
      <c r="V21" s="92"/>
      <c r="W21" s="92"/>
      <c r="X21" s="92"/>
      <c r="Y21" s="92"/>
      <c r="Z21" s="92"/>
      <c r="AA21" s="92"/>
      <c r="AB21" s="92"/>
      <c r="AC21" s="92"/>
      <c r="AD21" s="92"/>
      <c r="AE21" s="92"/>
      <c r="AF21" s="92"/>
      <c r="AG21" s="92"/>
      <c r="AH21" s="92"/>
      <c r="AI21" s="92"/>
      <c r="AJ21" s="92"/>
      <c r="AK21" s="92"/>
      <c r="AL21" s="92"/>
      <c r="AM21" s="92"/>
      <c r="AN21" s="92"/>
      <c r="AO21" s="92"/>
      <c r="AP21" s="92"/>
      <c r="AQ21" s="92"/>
      <c r="AR21" s="92"/>
      <c r="AS21" s="92"/>
      <c r="AT21" s="92"/>
      <c r="AU21" s="92"/>
      <c r="AV21" s="92"/>
      <c r="AW21" s="92"/>
      <c r="AX21" s="92"/>
      <c r="AY21" s="92"/>
      <c r="AZ21" s="92"/>
      <c r="BA21" s="92"/>
      <c r="BB21" s="92"/>
      <c r="BC21" s="92"/>
      <c r="BD21" s="92"/>
      <c r="BE21" s="92"/>
      <c r="BF21" s="92"/>
      <c r="BG21" s="92"/>
      <c r="BH21" s="92"/>
      <c r="BI21" s="92"/>
      <c r="BJ21" s="92"/>
      <c r="BK21" s="92"/>
      <c r="BL21" s="131"/>
      <c r="BM21" s="131"/>
      <c r="BN21" s="131"/>
      <c r="BO21" s="131"/>
      <c r="BP21" s="131"/>
      <c r="BQ21" s="131"/>
      <c r="BR21" s="131"/>
      <c r="BS21" s="92"/>
      <c r="BT21" s="92"/>
      <c r="BU21" s="92"/>
      <c r="BV21" s="92"/>
      <c r="BW21" s="92"/>
      <c r="BX21" s="92"/>
      <c r="BY21" s="92"/>
      <c r="BZ21" s="92"/>
      <c r="CA21" s="92"/>
      <c r="CB21" s="92"/>
      <c r="CC21" s="92"/>
      <c r="CD21" s="92"/>
      <c r="CE21" s="92"/>
      <c r="CF21" s="92"/>
      <c r="CG21" s="92"/>
      <c r="CH21" s="92"/>
      <c r="CI21" s="92"/>
      <c r="CJ21" s="92"/>
      <c r="CK21" s="92"/>
      <c r="CL21" s="92"/>
      <c r="CM21" s="92"/>
      <c r="CN21" s="92"/>
      <c r="CO21" s="92"/>
      <c r="CP21" s="92"/>
      <c r="CQ21" s="92"/>
      <c r="CR21" s="92"/>
      <c r="CS21" s="92"/>
      <c r="CT21" s="92"/>
      <c r="CU21" s="92"/>
      <c r="CV21" s="92"/>
      <c r="CW21" s="92"/>
      <c r="CX21" s="92"/>
      <c r="CY21" s="92"/>
      <c r="CZ21" s="92"/>
      <c r="DA21" s="92"/>
      <c r="DB21" s="92"/>
      <c r="DC21" s="92"/>
      <c r="DD21" s="92"/>
      <c r="DE21" s="92"/>
      <c r="DF21" s="92"/>
      <c r="DG21" s="92"/>
      <c r="DH21" s="92"/>
      <c r="DI21" s="92"/>
      <c r="DJ21" s="92"/>
      <c r="DK21" s="92"/>
      <c r="DL21" s="92"/>
      <c r="DM21" s="92"/>
      <c r="DN21" s="92"/>
      <c r="DO21" s="92"/>
      <c r="DP21" s="92"/>
      <c r="DQ21" s="92"/>
      <c r="DR21" s="92"/>
      <c r="DS21" s="92"/>
      <c r="DT21" s="92"/>
      <c r="DU21" s="92"/>
      <c r="DV21" s="92"/>
      <c r="DW21" s="92"/>
      <c r="DX21" s="93"/>
    </row>
    <row r="22" spans="1:128" ht="20.25" customHeight="1" thickBot="1" x14ac:dyDescent="0.3">
      <c r="A22" s="85" t="s">
        <v>120</v>
      </c>
      <c r="B22" s="263" t="s">
        <v>153</v>
      </c>
      <c r="C22" s="264"/>
      <c r="D22" s="264"/>
      <c r="E22" s="264"/>
      <c r="F22" s="264"/>
      <c r="G22" s="264"/>
      <c r="H22" s="264"/>
      <c r="I22" s="264"/>
      <c r="J22" s="264"/>
      <c r="K22" s="264"/>
      <c r="L22" s="265"/>
      <c r="M22" s="75">
        <v>44</v>
      </c>
      <c r="N22" s="91"/>
      <c r="O22" s="92"/>
      <c r="P22" s="92"/>
      <c r="Q22" s="92"/>
      <c r="R22" s="92"/>
      <c r="S22" s="92"/>
      <c r="T22" s="92"/>
      <c r="U22" s="92"/>
      <c r="V22" s="92"/>
      <c r="W22" s="92"/>
      <c r="X22" s="92"/>
      <c r="Y22" s="92"/>
      <c r="Z22" s="92"/>
      <c r="AA22" s="92"/>
      <c r="AB22" s="92"/>
      <c r="AC22" s="92"/>
      <c r="AD22" s="92"/>
      <c r="AE22" s="92"/>
      <c r="AF22" s="92"/>
      <c r="AG22" s="92"/>
      <c r="AH22" s="92"/>
      <c r="AI22" s="92"/>
      <c r="AJ22" s="92"/>
      <c r="AK22" s="92"/>
      <c r="AL22" s="92"/>
      <c r="AM22" s="92"/>
      <c r="AN22" s="92"/>
      <c r="AO22" s="92"/>
      <c r="AP22" s="92"/>
      <c r="AQ22" s="92"/>
      <c r="AR22" s="92"/>
      <c r="AS22" s="92"/>
      <c r="AT22" s="92"/>
      <c r="AU22" s="92"/>
      <c r="AV22" s="92"/>
      <c r="AW22" s="92"/>
      <c r="AX22" s="92"/>
      <c r="AY22" s="92"/>
      <c r="AZ22" s="92"/>
      <c r="BA22" s="92"/>
      <c r="BB22" s="92"/>
      <c r="BC22" s="92"/>
      <c r="BD22" s="92"/>
      <c r="BE22" s="92"/>
      <c r="BF22" s="92"/>
      <c r="BG22" s="92"/>
      <c r="BH22" s="92"/>
      <c r="BI22" s="92"/>
      <c r="BJ22" s="92"/>
      <c r="BK22" s="92"/>
      <c r="BL22" s="131"/>
      <c r="BM22" s="131"/>
      <c r="BN22" s="131"/>
      <c r="BO22" s="131"/>
      <c r="BP22" s="131"/>
      <c r="BQ22" s="131"/>
      <c r="BR22" s="131"/>
      <c r="BS22" s="131"/>
      <c r="BT22" s="131"/>
      <c r="BU22" s="131"/>
      <c r="BV22" s="131"/>
      <c r="BW22" s="131"/>
      <c r="BX22" s="131"/>
      <c r="BY22" s="131"/>
      <c r="BZ22" s="131"/>
      <c r="CA22" s="131"/>
      <c r="CB22" s="131"/>
      <c r="CC22" s="131"/>
      <c r="CD22" s="131"/>
      <c r="CE22" s="131"/>
      <c r="CF22" s="131"/>
      <c r="CG22" s="131"/>
      <c r="CH22" s="131"/>
      <c r="CI22" s="131"/>
      <c r="CJ22" s="131"/>
      <c r="CK22" s="131"/>
      <c r="CL22" s="131"/>
      <c r="CM22" s="131"/>
      <c r="CN22" s="131"/>
      <c r="CO22" s="131"/>
      <c r="CP22" s="131"/>
      <c r="CQ22" s="131"/>
      <c r="CR22" s="131"/>
      <c r="CS22" s="131"/>
      <c r="CT22" s="131"/>
      <c r="CU22" s="131"/>
      <c r="CV22" s="131"/>
      <c r="CW22" s="131"/>
      <c r="CX22" s="131"/>
      <c r="CY22" s="131"/>
      <c r="CZ22" s="131"/>
      <c r="DA22" s="131"/>
      <c r="DB22" s="131"/>
      <c r="DC22" s="131"/>
      <c r="DD22" s="92"/>
      <c r="DE22" s="92"/>
      <c r="DF22" s="92"/>
      <c r="DG22" s="92"/>
      <c r="DH22" s="92"/>
      <c r="DI22" s="92"/>
      <c r="DJ22" s="92"/>
      <c r="DK22" s="92"/>
      <c r="DL22" s="92"/>
      <c r="DM22" s="92"/>
      <c r="DN22" s="92"/>
      <c r="DO22" s="92"/>
      <c r="DP22" s="92"/>
      <c r="DQ22" s="92"/>
      <c r="DR22" s="92"/>
      <c r="DS22" s="92"/>
      <c r="DT22" s="92"/>
      <c r="DU22" s="92"/>
      <c r="DV22" s="92"/>
      <c r="DW22" s="92"/>
      <c r="DX22" s="93"/>
    </row>
    <row r="23" spans="1:128" ht="20.25" customHeight="1" thickBot="1" x14ac:dyDescent="0.3">
      <c r="A23" s="85" t="s">
        <v>122</v>
      </c>
      <c r="B23" s="263" t="s">
        <v>154</v>
      </c>
      <c r="C23" s="264"/>
      <c r="D23" s="264"/>
      <c r="E23" s="264"/>
      <c r="F23" s="264"/>
      <c r="G23" s="264"/>
      <c r="H23" s="264"/>
      <c r="I23" s="264"/>
      <c r="J23" s="264"/>
      <c r="K23" s="264"/>
      <c r="L23" s="265"/>
      <c r="M23" s="75">
        <v>5</v>
      </c>
      <c r="N23" s="91"/>
      <c r="O23" s="92"/>
      <c r="P23" s="92"/>
      <c r="Q23" s="92"/>
      <c r="R23" s="92"/>
      <c r="S23" s="92"/>
      <c r="T23" s="92"/>
      <c r="U23" s="92"/>
      <c r="V23" s="92"/>
      <c r="W23" s="92"/>
      <c r="X23" s="92"/>
      <c r="Y23" s="92"/>
      <c r="Z23" s="92"/>
      <c r="AA23" s="92"/>
      <c r="AB23" s="92"/>
      <c r="AC23" s="92"/>
      <c r="AD23" s="92"/>
      <c r="AE23" s="92"/>
      <c r="AF23" s="92"/>
      <c r="AG23" s="92"/>
      <c r="AH23" s="92"/>
      <c r="AI23" s="92"/>
      <c r="AJ23" s="92"/>
      <c r="AK23" s="92"/>
      <c r="AL23" s="92"/>
      <c r="AM23" s="92"/>
      <c r="AN23" s="92"/>
      <c r="AO23" s="92"/>
      <c r="AP23" s="92"/>
      <c r="AQ23" s="92"/>
      <c r="AR23" s="92"/>
      <c r="AS23" s="92"/>
      <c r="AT23" s="92"/>
      <c r="AU23" s="92"/>
      <c r="AV23" s="92"/>
      <c r="AW23" s="92"/>
      <c r="AX23" s="92"/>
      <c r="AY23" s="92"/>
      <c r="AZ23" s="92"/>
      <c r="BA23" s="92"/>
      <c r="BB23" s="92"/>
      <c r="BC23" s="92"/>
      <c r="BD23" s="92"/>
      <c r="BE23" s="92"/>
      <c r="BF23" s="92"/>
      <c r="BG23" s="92"/>
      <c r="BH23" s="92"/>
      <c r="BI23" s="92"/>
      <c r="BJ23" s="92"/>
      <c r="BK23" s="92"/>
      <c r="BL23" s="92"/>
      <c r="BM23" s="92"/>
      <c r="BN23" s="92"/>
      <c r="BO23" s="92"/>
      <c r="BP23" s="92"/>
      <c r="BQ23" s="92"/>
      <c r="BR23" s="92"/>
      <c r="BS23" s="92"/>
      <c r="BT23" s="92"/>
      <c r="BU23" s="92"/>
      <c r="BV23" s="92"/>
      <c r="BW23" s="92"/>
      <c r="BX23" s="92"/>
      <c r="BY23" s="92"/>
      <c r="BZ23" s="92"/>
      <c r="CA23" s="92"/>
      <c r="CB23" s="92"/>
      <c r="CC23" s="92"/>
      <c r="CD23" s="92"/>
      <c r="CE23" s="92"/>
      <c r="CF23" s="92"/>
      <c r="CG23" s="92"/>
      <c r="CH23" s="92"/>
      <c r="CI23" s="92"/>
      <c r="CJ23" s="92"/>
      <c r="CK23" s="92"/>
      <c r="CL23" s="92"/>
      <c r="CM23" s="92"/>
      <c r="CN23" s="92"/>
      <c r="CO23" s="92"/>
      <c r="CU23" s="92"/>
      <c r="CV23" s="92"/>
      <c r="CW23" s="92"/>
      <c r="CX23" s="92"/>
      <c r="CY23" s="92"/>
      <c r="CZ23" s="92"/>
      <c r="DA23" s="92"/>
      <c r="DB23" s="92"/>
      <c r="DC23" s="92"/>
      <c r="DD23" s="131"/>
      <c r="DE23" s="131"/>
      <c r="DF23" s="131"/>
      <c r="DG23" s="131"/>
      <c r="DH23" s="131"/>
      <c r="DI23" s="92"/>
      <c r="DJ23" s="92"/>
      <c r="DK23" s="92"/>
      <c r="DL23" s="92"/>
      <c r="DM23" s="92"/>
      <c r="DN23" s="92"/>
      <c r="DO23" s="92"/>
      <c r="DP23" s="92"/>
      <c r="DQ23" s="92"/>
      <c r="DR23" s="92"/>
      <c r="DS23" s="92"/>
      <c r="DT23" s="92"/>
      <c r="DU23" s="92"/>
      <c r="DV23" s="92"/>
      <c r="DW23" s="92"/>
      <c r="DX23" s="93"/>
    </row>
    <row r="24" spans="1:128" ht="20.25" customHeight="1" thickBot="1" x14ac:dyDescent="0.3">
      <c r="A24" s="85" t="s">
        <v>155</v>
      </c>
      <c r="B24" s="263" t="s">
        <v>68</v>
      </c>
      <c r="C24" s="264"/>
      <c r="D24" s="264"/>
      <c r="E24" s="264"/>
      <c r="F24" s="264"/>
      <c r="G24" s="264"/>
      <c r="H24" s="264"/>
      <c r="I24" s="264"/>
      <c r="J24" s="264"/>
      <c r="K24" s="264"/>
      <c r="L24" s="265"/>
      <c r="M24" s="75">
        <v>4</v>
      </c>
      <c r="N24" s="91"/>
      <c r="O24" s="92"/>
      <c r="P24" s="92"/>
      <c r="Q24" s="92"/>
      <c r="R24" s="92"/>
      <c r="S24" s="92"/>
      <c r="T24" s="92"/>
      <c r="U24" s="92"/>
      <c r="V24" s="92"/>
      <c r="W24" s="92"/>
      <c r="X24" s="92"/>
      <c r="Y24" s="92"/>
      <c r="Z24" s="92"/>
      <c r="AA24" s="92"/>
      <c r="AB24" s="92"/>
      <c r="AC24" s="92"/>
      <c r="AD24" s="92"/>
      <c r="AE24" s="92"/>
      <c r="AF24" s="92"/>
      <c r="AG24" s="92"/>
      <c r="AH24" s="92"/>
      <c r="AI24" s="92"/>
      <c r="AJ24" s="92"/>
      <c r="AK24" s="92"/>
      <c r="AL24" s="92"/>
      <c r="AM24" s="92"/>
      <c r="AN24" s="92"/>
      <c r="AO24" s="92"/>
      <c r="AP24" s="92"/>
      <c r="AQ24" s="92"/>
      <c r="AR24" s="92"/>
      <c r="AS24" s="92"/>
      <c r="AT24" s="92"/>
      <c r="AU24" s="92"/>
      <c r="AV24" s="92"/>
      <c r="AW24" s="92"/>
      <c r="AX24" s="92"/>
      <c r="AY24" s="92"/>
      <c r="AZ24" s="92"/>
      <c r="BA24" s="92"/>
      <c r="BB24" s="92"/>
      <c r="BC24" s="92"/>
      <c r="BD24" s="92"/>
      <c r="BE24" s="92"/>
      <c r="BF24" s="92"/>
      <c r="BG24" s="92"/>
      <c r="BH24" s="92"/>
      <c r="BI24" s="92"/>
      <c r="BJ24" s="92"/>
      <c r="BK24" s="92"/>
      <c r="BL24" s="92"/>
      <c r="BM24" s="92"/>
      <c r="BN24" s="92"/>
      <c r="BO24" s="92"/>
      <c r="BP24" s="92"/>
      <c r="BQ24" s="92"/>
      <c r="BR24" s="92"/>
      <c r="BS24" s="92"/>
      <c r="BT24" s="92"/>
      <c r="BU24" s="92"/>
      <c r="BV24" s="92"/>
      <c r="BW24" s="92"/>
      <c r="BX24" s="92"/>
      <c r="BY24" s="92"/>
      <c r="BZ24" s="92"/>
      <c r="CA24" s="92"/>
      <c r="CB24" s="92"/>
      <c r="CC24" s="92"/>
      <c r="CD24" s="92"/>
      <c r="CE24" s="92"/>
      <c r="CF24" s="92"/>
      <c r="CG24" s="92"/>
      <c r="CH24" s="92"/>
      <c r="CI24" s="92"/>
      <c r="CJ24" s="92"/>
      <c r="CK24" s="92"/>
      <c r="CL24" s="92"/>
      <c r="CM24" s="92"/>
      <c r="CN24" s="92"/>
      <c r="CO24" s="92"/>
      <c r="CP24" s="92"/>
      <c r="CQ24" s="92"/>
      <c r="CR24" s="92"/>
      <c r="CS24" s="92"/>
      <c r="CT24" s="92"/>
      <c r="CY24" s="92"/>
      <c r="CZ24" s="92"/>
      <c r="DA24" s="92"/>
      <c r="DB24" s="92"/>
      <c r="DC24" s="92"/>
      <c r="DD24" s="92"/>
      <c r="DE24" s="92"/>
      <c r="DF24" s="92"/>
      <c r="DG24" s="92"/>
      <c r="DH24" s="92"/>
      <c r="DI24" s="131"/>
      <c r="DJ24" s="131"/>
      <c r="DK24" s="131"/>
      <c r="DL24" s="131"/>
      <c r="DM24" s="92"/>
      <c r="DN24" s="92"/>
      <c r="DO24" s="92"/>
      <c r="DP24" s="92"/>
      <c r="DQ24" s="92"/>
      <c r="DR24" s="92"/>
      <c r="DS24" s="92"/>
      <c r="DT24" s="92"/>
      <c r="DU24" s="92"/>
      <c r="DV24" s="92"/>
      <c r="DW24" s="92"/>
      <c r="DX24" s="93"/>
    </row>
    <row r="25" spans="1:128" ht="20.25" customHeight="1" thickBot="1" x14ac:dyDescent="0.3">
      <c r="A25" s="85" t="s">
        <v>156</v>
      </c>
      <c r="B25" s="263" t="s">
        <v>69</v>
      </c>
      <c r="C25" s="264"/>
      <c r="D25" s="264"/>
      <c r="E25" s="264"/>
      <c r="F25" s="264"/>
      <c r="G25" s="264"/>
      <c r="H25" s="264"/>
      <c r="I25" s="264"/>
      <c r="J25" s="264"/>
      <c r="K25" s="264"/>
      <c r="L25" s="265"/>
      <c r="M25" s="75">
        <v>3</v>
      </c>
      <c r="N25" s="91"/>
      <c r="O25" s="92"/>
      <c r="P25" s="92"/>
      <c r="Q25" s="92"/>
      <c r="R25" s="92"/>
      <c r="S25" s="92"/>
      <c r="T25" s="92"/>
      <c r="U25" s="92"/>
      <c r="V25" s="92"/>
      <c r="W25" s="92"/>
      <c r="X25" s="92"/>
      <c r="Y25" s="92"/>
      <c r="Z25" s="92"/>
      <c r="AA25" s="92"/>
      <c r="AB25" s="92"/>
      <c r="AC25" s="92"/>
      <c r="AD25" s="92"/>
      <c r="AE25" s="92"/>
      <c r="AF25" s="92"/>
      <c r="AG25" s="92"/>
      <c r="AH25" s="92"/>
      <c r="AI25" s="92"/>
      <c r="AJ25" s="92"/>
      <c r="AK25" s="92"/>
      <c r="AL25" s="92"/>
      <c r="AM25" s="92"/>
      <c r="AN25" s="92"/>
      <c r="AO25" s="92"/>
      <c r="AP25" s="92"/>
      <c r="AQ25" s="92"/>
      <c r="AR25" s="92"/>
      <c r="AS25" s="92"/>
      <c r="AT25" s="92"/>
      <c r="AU25" s="92"/>
      <c r="AV25" s="92"/>
      <c r="AW25" s="92"/>
      <c r="AX25" s="92"/>
      <c r="AY25" s="92"/>
      <c r="AZ25" s="92"/>
      <c r="BA25" s="92"/>
      <c r="BB25" s="92"/>
      <c r="BC25" s="92"/>
      <c r="BD25" s="92"/>
      <c r="BE25" s="92"/>
      <c r="BF25" s="92"/>
      <c r="BG25" s="92"/>
      <c r="BH25" s="92"/>
      <c r="BI25" s="92"/>
      <c r="BJ25" s="92"/>
      <c r="BK25" s="92"/>
      <c r="BL25" s="92"/>
      <c r="BM25" s="92"/>
      <c r="BN25" s="92"/>
      <c r="BO25" s="92"/>
      <c r="BP25" s="92"/>
      <c r="BQ25" s="92"/>
      <c r="BR25" s="92"/>
      <c r="BS25" s="92"/>
      <c r="BT25" s="92"/>
      <c r="BU25" s="92"/>
      <c r="BV25" s="92"/>
      <c r="BW25" s="92"/>
      <c r="BX25" s="92"/>
      <c r="BY25" s="92"/>
      <c r="BZ25" s="92"/>
      <c r="CA25" s="92"/>
      <c r="CB25" s="92"/>
      <c r="CC25" s="92"/>
      <c r="CD25" s="92"/>
      <c r="CE25" s="92"/>
      <c r="CF25" s="92"/>
      <c r="CG25" s="92"/>
      <c r="CH25" s="92"/>
      <c r="CI25" s="92"/>
      <c r="CJ25" s="92"/>
      <c r="CK25" s="92"/>
      <c r="CL25" s="92"/>
      <c r="CM25" s="92"/>
      <c r="CN25" s="92"/>
      <c r="CO25" s="92"/>
      <c r="CP25" s="92"/>
      <c r="CQ25" s="92"/>
      <c r="CR25" s="92"/>
      <c r="CS25" s="92"/>
      <c r="CT25" s="92"/>
      <c r="CX25" s="92"/>
      <c r="CY25" s="92"/>
      <c r="CZ25" s="92"/>
      <c r="DA25" s="92"/>
      <c r="DB25" s="92"/>
      <c r="DC25" s="92"/>
      <c r="DD25" s="92"/>
      <c r="DE25" s="92"/>
      <c r="DF25" s="92"/>
      <c r="DG25" s="92"/>
      <c r="DH25" s="92"/>
      <c r="DI25" s="131"/>
      <c r="DJ25" s="131"/>
      <c r="DK25" s="131"/>
      <c r="DL25" s="92"/>
      <c r="DM25" s="92"/>
      <c r="DN25" s="92"/>
      <c r="DO25" s="92"/>
      <c r="DP25" s="92"/>
      <c r="DQ25" s="92"/>
      <c r="DR25" s="92"/>
      <c r="DS25" s="92"/>
      <c r="DT25" s="92"/>
      <c r="DU25" s="92"/>
      <c r="DV25" s="92"/>
      <c r="DW25" s="92"/>
      <c r="DX25" s="93"/>
    </row>
    <row r="26" spans="1:128" ht="20.25" customHeight="1" thickBot="1" x14ac:dyDescent="0.3">
      <c r="A26" s="85" t="s">
        <v>157</v>
      </c>
      <c r="B26" s="263" t="s">
        <v>70</v>
      </c>
      <c r="C26" s="264"/>
      <c r="D26" s="264"/>
      <c r="E26" s="264"/>
      <c r="F26" s="264"/>
      <c r="G26" s="264"/>
      <c r="H26" s="264"/>
      <c r="I26" s="264"/>
      <c r="J26" s="264"/>
      <c r="K26" s="264"/>
      <c r="L26" s="265"/>
      <c r="M26" s="75">
        <v>4</v>
      </c>
      <c r="N26" s="91"/>
      <c r="O26" s="92"/>
      <c r="P26" s="92"/>
      <c r="Q26" s="92"/>
      <c r="R26" s="92"/>
      <c r="S26" s="92"/>
      <c r="T26" s="92"/>
      <c r="U26" s="92"/>
      <c r="V26" s="92"/>
      <c r="W26" s="92"/>
      <c r="X26" s="92"/>
      <c r="Y26" s="92"/>
      <c r="Z26" s="92"/>
      <c r="AA26" s="92"/>
      <c r="AB26" s="92"/>
      <c r="AC26" s="92"/>
      <c r="AD26" s="92"/>
      <c r="AE26" s="92"/>
      <c r="AF26" s="92"/>
      <c r="AG26" s="92"/>
      <c r="AH26" s="92"/>
      <c r="AI26" s="92"/>
      <c r="AJ26" s="92"/>
      <c r="AK26" s="92"/>
      <c r="AL26" s="92"/>
      <c r="AM26" s="92"/>
      <c r="AN26" s="92"/>
      <c r="AO26" s="92"/>
      <c r="AP26" s="92"/>
      <c r="AQ26" s="92"/>
      <c r="AR26" s="92"/>
      <c r="AS26" s="92"/>
      <c r="AT26" s="92"/>
      <c r="AU26" s="92"/>
      <c r="AV26" s="92"/>
      <c r="AW26" s="92"/>
      <c r="AX26" s="92"/>
      <c r="AY26" s="92"/>
      <c r="AZ26" s="92"/>
      <c r="BA26" s="92"/>
      <c r="BB26" s="92"/>
      <c r="BC26" s="92"/>
      <c r="BD26" s="92"/>
      <c r="BE26" s="92"/>
      <c r="BF26" s="92"/>
      <c r="BG26" s="92"/>
      <c r="BH26" s="92"/>
      <c r="BI26" s="92"/>
      <c r="BJ26" s="92"/>
      <c r="BK26" s="92"/>
      <c r="BL26" s="92"/>
      <c r="BM26" s="92"/>
      <c r="BN26" s="92"/>
      <c r="BO26" s="92"/>
      <c r="BP26" s="92"/>
      <c r="BQ26" s="92"/>
      <c r="BR26" s="92"/>
      <c r="BS26" s="92"/>
      <c r="BT26" s="92"/>
      <c r="BU26" s="92"/>
      <c r="BV26" s="92"/>
      <c r="BW26" s="92"/>
      <c r="BX26" s="92"/>
      <c r="BY26" s="92"/>
      <c r="BZ26" s="92"/>
      <c r="CA26" s="92"/>
      <c r="CB26" s="92"/>
      <c r="CC26" s="92"/>
      <c r="CD26" s="92"/>
      <c r="CE26" s="92"/>
      <c r="CF26" s="92"/>
      <c r="CG26" s="92"/>
      <c r="CH26" s="92"/>
      <c r="CI26" s="92"/>
      <c r="CJ26" s="92"/>
      <c r="CK26" s="92"/>
      <c r="CL26" s="92"/>
      <c r="CM26" s="92"/>
      <c r="CN26" s="92"/>
      <c r="CO26" s="92"/>
      <c r="CP26" s="92"/>
      <c r="CQ26" s="92"/>
      <c r="CR26" s="92"/>
      <c r="CS26" s="92"/>
      <c r="CT26" s="92"/>
      <c r="CU26" s="92"/>
      <c r="CV26" s="92"/>
      <c r="CW26" s="92"/>
      <c r="DB26" s="92"/>
      <c r="DC26" s="92"/>
      <c r="DD26" s="92"/>
      <c r="DE26" s="92"/>
      <c r="DF26" s="92"/>
      <c r="DG26" s="92"/>
      <c r="DH26" s="92"/>
      <c r="DI26" s="131"/>
      <c r="DJ26" s="131"/>
      <c r="DK26" s="131"/>
      <c r="DL26" s="131"/>
      <c r="DM26" s="92"/>
      <c r="DN26" s="92"/>
      <c r="DO26" s="92"/>
      <c r="DP26" s="92"/>
      <c r="DQ26" s="92"/>
      <c r="DR26" s="92"/>
      <c r="DS26" s="92"/>
      <c r="DT26" s="92"/>
      <c r="DU26" s="92"/>
      <c r="DV26" s="92"/>
      <c r="DW26" s="92"/>
      <c r="DX26" s="93"/>
    </row>
    <row r="27" spans="1:128" ht="20.25" customHeight="1" thickBot="1" x14ac:dyDescent="0.3">
      <c r="A27" s="85" t="s">
        <v>8</v>
      </c>
      <c r="B27" s="263" t="s">
        <v>158</v>
      </c>
      <c r="C27" s="264"/>
      <c r="D27" s="264"/>
      <c r="E27" s="264"/>
      <c r="F27" s="264"/>
      <c r="G27" s="264"/>
      <c r="H27" s="264"/>
      <c r="I27" s="264"/>
      <c r="J27" s="264"/>
      <c r="K27" s="264"/>
      <c r="L27" s="265"/>
      <c r="M27" s="75">
        <v>1</v>
      </c>
      <c r="N27" s="91"/>
      <c r="O27" s="92"/>
      <c r="P27" s="92"/>
      <c r="Q27" s="92"/>
      <c r="R27" s="92"/>
      <c r="S27" s="92"/>
      <c r="T27" s="92"/>
      <c r="U27" s="92"/>
      <c r="V27" s="92"/>
      <c r="W27" s="92"/>
      <c r="X27" s="92"/>
      <c r="Y27" s="92"/>
      <c r="Z27" s="92"/>
      <c r="AA27" s="92"/>
      <c r="AB27" s="92"/>
      <c r="AC27" s="92"/>
      <c r="AD27" s="92"/>
      <c r="AE27" s="92"/>
      <c r="AF27" s="92"/>
      <c r="AG27" s="92"/>
      <c r="AH27" s="92"/>
      <c r="AI27" s="92"/>
      <c r="AJ27" s="92"/>
      <c r="AK27" s="92"/>
      <c r="AL27" s="92"/>
      <c r="AM27" s="92"/>
      <c r="AN27" s="92"/>
      <c r="AO27" s="92"/>
      <c r="AP27" s="92"/>
      <c r="AQ27" s="92"/>
      <c r="AR27" s="92"/>
      <c r="AS27" s="92"/>
      <c r="AT27" s="92"/>
      <c r="AU27" s="92"/>
      <c r="AV27" s="92"/>
      <c r="AW27" s="92"/>
      <c r="AX27" s="92"/>
      <c r="AY27" s="92"/>
      <c r="AZ27" s="92"/>
      <c r="BA27" s="92"/>
      <c r="BB27" s="92"/>
      <c r="BC27" s="92"/>
      <c r="BD27" s="92"/>
      <c r="BE27" s="92"/>
      <c r="BF27" s="92"/>
      <c r="BG27" s="92"/>
      <c r="BH27" s="92"/>
      <c r="BI27" s="92"/>
      <c r="BJ27" s="92"/>
      <c r="BK27" s="92"/>
      <c r="BL27" s="92"/>
      <c r="BM27" s="92"/>
      <c r="BN27" s="92"/>
      <c r="BO27" s="92"/>
      <c r="BP27" s="92"/>
      <c r="BQ27" s="92"/>
      <c r="BR27" s="92"/>
      <c r="BS27" s="92"/>
      <c r="BT27" s="92"/>
      <c r="BU27" s="92"/>
      <c r="BV27" s="92"/>
      <c r="BW27" s="92"/>
      <c r="BX27" s="92"/>
      <c r="BY27" s="92"/>
      <c r="BZ27" s="92"/>
      <c r="CA27" s="92"/>
      <c r="CB27" s="92"/>
      <c r="CC27" s="92"/>
      <c r="CD27" s="92"/>
      <c r="CE27" s="92"/>
      <c r="CF27" s="92"/>
      <c r="CG27" s="92"/>
      <c r="CH27" s="92"/>
      <c r="CI27" s="92"/>
      <c r="CJ27" s="92"/>
      <c r="CK27" s="92"/>
      <c r="CL27" s="92"/>
      <c r="CM27" s="92"/>
      <c r="CN27" s="92"/>
      <c r="CO27" s="92"/>
      <c r="CP27" s="92"/>
      <c r="CQ27" s="92"/>
      <c r="CR27" s="92"/>
      <c r="CS27" s="92"/>
      <c r="CT27" s="92"/>
      <c r="CU27" s="92"/>
      <c r="CV27" s="92"/>
      <c r="CW27" s="92"/>
      <c r="CX27" s="92"/>
      <c r="CY27" s="92"/>
      <c r="CZ27" s="92"/>
      <c r="DA27" s="92"/>
      <c r="DC27" s="92"/>
      <c r="DD27" s="92"/>
      <c r="DE27" s="92"/>
      <c r="DF27" s="92"/>
      <c r="DG27" s="92"/>
      <c r="DH27" s="92"/>
      <c r="DI27" s="92"/>
      <c r="DJ27" s="92"/>
      <c r="DK27" s="92"/>
      <c r="DL27" s="131"/>
      <c r="DM27" s="92"/>
      <c r="DN27" s="92"/>
      <c r="DO27" s="92"/>
      <c r="DP27" s="92"/>
      <c r="DQ27" s="92"/>
      <c r="DR27" s="92"/>
      <c r="DS27" s="92"/>
      <c r="DT27" s="92"/>
      <c r="DU27" s="92"/>
      <c r="DV27" s="92"/>
      <c r="DW27" s="92"/>
      <c r="DX27" s="93"/>
    </row>
    <row r="28" spans="1:128" ht="20.25" customHeight="1" thickBot="1" x14ac:dyDescent="0.3">
      <c r="A28" s="85" t="s">
        <v>126</v>
      </c>
      <c r="B28" s="263" t="s">
        <v>72</v>
      </c>
      <c r="C28" s="264"/>
      <c r="D28" s="264"/>
      <c r="E28" s="264"/>
      <c r="F28" s="264"/>
      <c r="G28" s="264"/>
      <c r="H28" s="264"/>
      <c r="I28" s="264"/>
      <c r="J28" s="264"/>
      <c r="K28" s="264"/>
      <c r="L28" s="265"/>
      <c r="M28" s="75">
        <v>1</v>
      </c>
      <c r="N28" s="91"/>
      <c r="O28" s="92"/>
      <c r="P28" s="92"/>
      <c r="Q28" s="92"/>
      <c r="R28" s="92"/>
      <c r="S28" s="92"/>
      <c r="T28" s="92"/>
      <c r="U28" s="92"/>
      <c r="V28" s="92"/>
      <c r="W28" s="92"/>
      <c r="X28" s="92"/>
      <c r="Y28" s="92"/>
      <c r="Z28" s="92"/>
      <c r="AA28" s="92"/>
      <c r="AB28" s="92"/>
      <c r="AC28" s="92"/>
      <c r="AD28" s="92"/>
      <c r="AE28" s="92"/>
      <c r="AF28" s="92"/>
      <c r="AG28" s="92"/>
      <c r="AH28" s="92"/>
      <c r="AI28" s="92"/>
      <c r="AJ28" s="92"/>
      <c r="AK28" s="92"/>
      <c r="AL28" s="92"/>
      <c r="AM28" s="92"/>
      <c r="AN28" s="92"/>
      <c r="AO28" s="92"/>
      <c r="AP28" s="92"/>
      <c r="AQ28" s="92"/>
      <c r="AR28" s="92"/>
      <c r="AS28" s="92"/>
      <c r="AT28" s="92"/>
      <c r="AU28" s="92"/>
      <c r="AV28" s="92"/>
      <c r="AW28" s="92"/>
      <c r="AX28" s="92"/>
      <c r="AY28" s="92"/>
      <c r="AZ28" s="92"/>
      <c r="BA28" s="92"/>
      <c r="BB28" s="92"/>
      <c r="BC28" s="92"/>
      <c r="BD28" s="92"/>
      <c r="BE28" s="92"/>
      <c r="BF28" s="92"/>
      <c r="BG28" s="92"/>
      <c r="BH28" s="92"/>
      <c r="BI28" s="92"/>
      <c r="BJ28" s="92"/>
      <c r="BK28" s="92"/>
      <c r="BL28" s="92"/>
      <c r="BM28" s="92"/>
      <c r="BN28" s="92"/>
      <c r="BO28" s="92"/>
      <c r="BP28" s="92"/>
      <c r="BQ28" s="92"/>
      <c r="BR28" s="92"/>
      <c r="BS28" s="92"/>
      <c r="BT28" s="92"/>
      <c r="BU28" s="92"/>
      <c r="BV28" s="92"/>
      <c r="BW28" s="92"/>
      <c r="BX28" s="92"/>
      <c r="BY28" s="92"/>
      <c r="BZ28" s="92"/>
      <c r="CA28" s="92"/>
      <c r="CB28" s="92"/>
      <c r="CC28" s="92"/>
      <c r="CD28" s="92"/>
      <c r="CE28" s="92"/>
      <c r="CF28" s="92"/>
      <c r="CG28" s="92"/>
      <c r="CH28" s="92"/>
      <c r="CI28" s="92"/>
      <c r="CJ28" s="92"/>
      <c r="CK28" s="92"/>
      <c r="CL28" s="92"/>
      <c r="CM28" s="92"/>
      <c r="CN28" s="92"/>
      <c r="CO28" s="92"/>
      <c r="CP28" s="92"/>
      <c r="CQ28" s="92"/>
      <c r="CR28" s="92"/>
      <c r="CS28" s="92"/>
      <c r="CT28" s="92"/>
      <c r="CU28" s="92"/>
      <c r="CV28" s="92"/>
      <c r="CW28" s="92"/>
      <c r="CX28" s="92"/>
      <c r="CY28" s="92"/>
      <c r="CZ28" s="92"/>
      <c r="DA28" s="92"/>
      <c r="DB28" s="92"/>
      <c r="DI28" s="92"/>
      <c r="DJ28" s="92"/>
      <c r="DK28" s="92"/>
      <c r="DL28" s="92"/>
      <c r="DM28" s="131"/>
      <c r="DN28" s="92"/>
      <c r="DO28" s="92"/>
      <c r="DP28" s="92"/>
      <c r="DQ28" s="92"/>
      <c r="DR28" s="92"/>
      <c r="DS28" s="92"/>
      <c r="DT28" s="92"/>
      <c r="DU28" s="92"/>
      <c r="DV28" s="92"/>
      <c r="DW28" s="92"/>
      <c r="DX28" s="93"/>
    </row>
    <row r="29" spans="1:128" ht="20.25" customHeight="1" thickBot="1" x14ac:dyDescent="0.3">
      <c r="A29" s="85" t="s">
        <v>127</v>
      </c>
      <c r="B29" s="263" t="s">
        <v>73</v>
      </c>
      <c r="C29" s="264"/>
      <c r="D29" s="264"/>
      <c r="E29" s="264"/>
      <c r="F29" s="264"/>
      <c r="G29" s="264"/>
      <c r="H29" s="264"/>
      <c r="I29" s="264"/>
      <c r="J29" s="264"/>
      <c r="K29" s="264"/>
      <c r="L29" s="265"/>
      <c r="M29" s="75">
        <v>5</v>
      </c>
      <c r="N29" s="91"/>
      <c r="O29" s="92"/>
      <c r="P29" s="92"/>
      <c r="Q29" s="92"/>
      <c r="R29" s="92"/>
      <c r="S29" s="92"/>
      <c r="T29" s="92"/>
      <c r="U29" s="92"/>
      <c r="V29" s="92"/>
      <c r="W29" s="92"/>
      <c r="X29" s="92"/>
      <c r="Y29" s="92"/>
      <c r="Z29" s="92"/>
      <c r="AA29" s="92"/>
      <c r="AB29" s="92"/>
      <c r="AC29" s="92"/>
      <c r="AD29" s="92"/>
      <c r="AE29" s="92"/>
      <c r="AF29" s="92"/>
      <c r="AG29" s="92"/>
      <c r="AH29" s="92"/>
      <c r="AI29" s="92"/>
      <c r="AJ29" s="92"/>
      <c r="AK29" s="92"/>
      <c r="AL29" s="92"/>
      <c r="AM29" s="92"/>
      <c r="AN29" s="92"/>
      <c r="AO29" s="92"/>
      <c r="AP29" s="92"/>
      <c r="AQ29" s="92"/>
      <c r="AR29" s="92"/>
      <c r="AS29" s="92"/>
      <c r="AT29" s="92"/>
      <c r="AU29" s="92"/>
      <c r="AV29" s="92"/>
      <c r="AW29" s="92"/>
      <c r="AX29" s="92"/>
      <c r="AY29" s="92"/>
      <c r="AZ29" s="92"/>
      <c r="BA29" s="92"/>
      <c r="BB29" s="92"/>
      <c r="BC29" s="92"/>
      <c r="BD29" s="92"/>
      <c r="BE29" s="92"/>
      <c r="BF29" s="92"/>
      <c r="BG29" s="92"/>
      <c r="BH29" s="92"/>
      <c r="BI29" s="92"/>
      <c r="BJ29" s="92"/>
      <c r="BK29" s="92"/>
      <c r="BL29" s="92"/>
      <c r="BM29" s="92"/>
      <c r="BN29" s="92"/>
      <c r="BO29" s="92"/>
      <c r="BP29" s="92"/>
      <c r="BQ29" s="92"/>
      <c r="BR29" s="92"/>
      <c r="BS29" s="92"/>
      <c r="BT29" s="92"/>
      <c r="BU29" s="92"/>
      <c r="BV29" s="92"/>
      <c r="BW29" s="92"/>
      <c r="BX29" s="92"/>
      <c r="BY29" s="92"/>
      <c r="BZ29" s="92"/>
      <c r="CA29" s="92"/>
      <c r="CB29" s="92"/>
      <c r="CC29" s="92"/>
      <c r="CD29" s="92"/>
      <c r="CE29" s="92"/>
      <c r="CF29" s="92"/>
      <c r="CG29" s="92"/>
      <c r="CH29" s="92"/>
      <c r="CI29" s="92"/>
      <c r="CJ29" s="92"/>
      <c r="CK29" s="92"/>
      <c r="CL29" s="92"/>
      <c r="CM29" s="92"/>
      <c r="CN29" s="92"/>
      <c r="CO29" s="92"/>
      <c r="CP29" s="92"/>
      <c r="CQ29" s="92"/>
      <c r="CR29" s="92"/>
      <c r="CS29" s="92"/>
      <c r="CT29" s="92"/>
      <c r="CU29" s="92"/>
      <c r="CV29" s="92"/>
      <c r="CW29" s="92"/>
      <c r="CX29" s="92"/>
      <c r="CY29" s="92"/>
      <c r="CZ29" s="92"/>
      <c r="DA29" s="92"/>
      <c r="DB29" s="92"/>
      <c r="DI29" s="92"/>
      <c r="DJ29" s="92"/>
      <c r="DK29" s="92"/>
      <c r="DL29" s="92"/>
      <c r="DM29" s="92"/>
      <c r="DN29" s="131"/>
      <c r="DO29" s="131"/>
      <c r="DP29" s="131"/>
      <c r="DQ29" s="131"/>
      <c r="DR29" s="131"/>
      <c r="DS29" s="92"/>
      <c r="DT29" s="92"/>
      <c r="DU29" s="92"/>
      <c r="DV29" s="92"/>
      <c r="DW29" s="92"/>
      <c r="DX29" s="93"/>
    </row>
    <row r="30" spans="1:128" ht="20.25" customHeight="1" thickBot="1" x14ac:dyDescent="0.3">
      <c r="A30" s="85" t="s">
        <v>9</v>
      </c>
      <c r="B30" s="263" t="s">
        <v>74</v>
      </c>
      <c r="C30" s="264"/>
      <c r="D30" s="264"/>
      <c r="E30" s="264"/>
      <c r="F30" s="264"/>
      <c r="G30" s="264"/>
      <c r="H30" s="264"/>
      <c r="I30" s="264"/>
      <c r="J30" s="264"/>
      <c r="K30" s="264"/>
      <c r="L30" s="265"/>
      <c r="M30" s="75">
        <v>2</v>
      </c>
      <c r="N30" s="91"/>
      <c r="O30" s="92"/>
      <c r="P30" s="92"/>
      <c r="Q30" s="92"/>
      <c r="R30" s="92"/>
      <c r="S30" s="92"/>
      <c r="T30" s="92"/>
      <c r="U30" s="92"/>
      <c r="V30" s="92"/>
      <c r="W30" s="92"/>
      <c r="X30" s="92"/>
      <c r="Y30" s="92"/>
      <c r="Z30" s="92"/>
      <c r="AA30" s="92"/>
      <c r="AB30" s="92"/>
      <c r="AC30" s="92"/>
      <c r="AD30" s="92"/>
      <c r="AE30" s="92"/>
      <c r="AF30" s="92"/>
      <c r="AG30" s="92"/>
      <c r="AH30" s="92"/>
      <c r="AI30" s="92"/>
      <c r="AJ30" s="92"/>
      <c r="AK30" s="92"/>
      <c r="AL30" s="92"/>
      <c r="AM30" s="92"/>
      <c r="AN30" s="92"/>
      <c r="AO30" s="92"/>
      <c r="AP30" s="92"/>
      <c r="AQ30" s="92"/>
      <c r="AR30" s="92"/>
      <c r="AS30" s="92"/>
      <c r="AT30" s="92"/>
      <c r="AU30" s="92"/>
      <c r="AV30" s="92"/>
      <c r="AW30" s="92"/>
      <c r="AX30" s="92"/>
      <c r="AY30" s="92"/>
      <c r="AZ30" s="92"/>
      <c r="BA30" s="92"/>
      <c r="BB30" s="92"/>
      <c r="BC30" s="92"/>
      <c r="BD30" s="92"/>
      <c r="BE30" s="92"/>
      <c r="BF30" s="92"/>
      <c r="BG30" s="92"/>
      <c r="BH30" s="92"/>
      <c r="BI30" s="92"/>
      <c r="BJ30" s="92"/>
      <c r="BK30" s="92"/>
      <c r="BL30" s="92"/>
      <c r="BM30" s="92"/>
      <c r="BN30" s="92"/>
      <c r="BO30" s="92"/>
      <c r="BP30" s="92"/>
      <c r="BQ30" s="92"/>
      <c r="BR30" s="92"/>
      <c r="BS30" s="92"/>
      <c r="BT30" s="92"/>
      <c r="BU30" s="92"/>
      <c r="BV30" s="92"/>
      <c r="BW30" s="92"/>
      <c r="BX30" s="92"/>
      <c r="BY30" s="92"/>
      <c r="BZ30" s="92"/>
      <c r="CA30" s="92"/>
      <c r="CB30" s="92"/>
      <c r="CC30" s="92"/>
      <c r="CD30" s="92"/>
      <c r="CE30" s="92"/>
      <c r="CF30" s="92"/>
      <c r="CG30" s="92"/>
      <c r="CH30" s="92"/>
      <c r="CI30" s="92"/>
      <c r="CJ30" s="92"/>
      <c r="CK30" s="92"/>
      <c r="CL30" s="92"/>
      <c r="CM30" s="92"/>
      <c r="CN30" s="92"/>
      <c r="CO30" s="92"/>
      <c r="CP30" s="92"/>
      <c r="CQ30" s="92"/>
      <c r="CR30" s="92"/>
      <c r="CS30" s="92"/>
      <c r="CT30" s="92"/>
      <c r="CU30" s="92"/>
      <c r="CV30" s="92"/>
      <c r="CW30" s="92"/>
      <c r="CX30" s="92"/>
      <c r="CY30" s="92"/>
      <c r="CZ30" s="92"/>
      <c r="DA30" s="92"/>
      <c r="DB30" s="92"/>
      <c r="DC30" s="92"/>
      <c r="DD30" s="92"/>
      <c r="DE30" s="92"/>
      <c r="DF30" s="92"/>
      <c r="DG30" s="92"/>
      <c r="DH30" s="92"/>
      <c r="DK30" s="92"/>
      <c r="DL30" s="92"/>
      <c r="DM30" s="92"/>
      <c r="DN30" s="92"/>
      <c r="DO30" s="92"/>
      <c r="DP30" s="92"/>
      <c r="DQ30" s="92"/>
      <c r="DR30" s="92"/>
      <c r="DS30" s="131"/>
      <c r="DT30" s="131"/>
      <c r="DU30" s="92"/>
      <c r="DV30" s="92"/>
      <c r="DW30" s="92"/>
      <c r="DX30" s="93"/>
    </row>
    <row r="31" spans="1:128" ht="20.25" customHeight="1" thickBot="1" x14ac:dyDescent="0.3">
      <c r="A31" s="85" t="s">
        <v>130</v>
      </c>
      <c r="B31" s="263" t="s">
        <v>75</v>
      </c>
      <c r="C31" s="264"/>
      <c r="D31" s="264"/>
      <c r="E31" s="264"/>
      <c r="F31" s="264"/>
      <c r="G31" s="264"/>
      <c r="H31" s="264"/>
      <c r="I31" s="264"/>
      <c r="J31" s="264"/>
      <c r="K31" s="264"/>
      <c r="L31" s="265"/>
      <c r="M31" s="75">
        <v>2</v>
      </c>
      <c r="N31" s="91"/>
      <c r="O31" s="92"/>
      <c r="P31" s="92"/>
      <c r="Q31" s="92"/>
      <c r="R31" s="92"/>
      <c r="S31" s="92"/>
      <c r="T31" s="92"/>
      <c r="U31" s="92"/>
      <c r="V31" s="92"/>
      <c r="W31" s="92"/>
      <c r="X31" s="92"/>
      <c r="Y31" s="92"/>
      <c r="Z31" s="92"/>
      <c r="AA31" s="92"/>
      <c r="AB31" s="92"/>
      <c r="AC31" s="92"/>
      <c r="AD31" s="92"/>
      <c r="AE31" s="92"/>
      <c r="AF31" s="92"/>
      <c r="AG31" s="92"/>
      <c r="AH31" s="92"/>
      <c r="AI31" s="92"/>
      <c r="AJ31" s="92"/>
      <c r="AK31" s="92"/>
      <c r="AL31" s="92"/>
      <c r="AM31" s="92"/>
      <c r="AN31" s="92"/>
      <c r="AO31" s="92"/>
      <c r="AP31" s="92"/>
      <c r="AQ31" s="92"/>
      <c r="AR31" s="92"/>
      <c r="AS31" s="92"/>
      <c r="AT31" s="92"/>
      <c r="AU31" s="92"/>
      <c r="AV31" s="92"/>
      <c r="AW31" s="92"/>
      <c r="AX31" s="92"/>
      <c r="AY31" s="92"/>
      <c r="AZ31" s="92"/>
      <c r="BA31" s="92"/>
      <c r="BB31" s="92"/>
      <c r="BC31" s="92"/>
      <c r="BD31" s="92"/>
      <c r="BE31" s="92"/>
      <c r="BF31" s="92"/>
      <c r="BG31" s="92"/>
      <c r="BH31" s="92"/>
      <c r="BI31" s="92"/>
      <c r="BJ31" s="92"/>
      <c r="BK31" s="92"/>
      <c r="BL31" s="92"/>
      <c r="BM31" s="92"/>
      <c r="BN31" s="92"/>
      <c r="BO31" s="92"/>
      <c r="BP31" s="92"/>
      <c r="BQ31" s="92"/>
      <c r="BR31" s="92"/>
      <c r="BS31" s="92"/>
      <c r="BT31" s="92"/>
      <c r="BU31" s="92"/>
      <c r="BV31" s="92"/>
      <c r="BW31" s="92"/>
      <c r="BX31" s="92"/>
      <c r="BY31" s="92"/>
      <c r="BZ31" s="92"/>
      <c r="CA31" s="92"/>
      <c r="CB31" s="92"/>
      <c r="CC31" s="92"/>
      <c r="CD31" s="92"/>
      <c r="CE31" s="92"/>
      <c r="CF31" s="92"/>
      <c r="CG31" s="92"/>
      <c r="CH31" s="92"/>
      <c r="CI31" s="92"/>
      <c r="CJ31" s="92"/>
      <c r="CK31" s="92"/>
      <c r="CL31" s="92"/>
      <c r="CM31" s="92"/>
      <c r="CN31" s="92"/>
      <c r="CO31" s="92"/>
      <c r="CP31" s="92"/>
      <c r="CQ31" s="92"/>
      <c r="CR31" s="92"/>
      <c r="CS31" s="92"/>
      <c r="CT31" s="92"/>
      <c r="CU31" s="92"/>
      <c r="CV31" s="92"/>
      <c r="CW31" s="92"/>
      <c r="CX31" s="92"/>
      <c r="CY31" s="92"/>
      <c r="CZ31" s="92"/>
      <c r="DA31" s="92"/>
      <c r="DB31" s="92"/>
      <c r="DC31" s="92"/>
      <c r="DD31" s="92"/>
      <c r="DE31" s="92"/>
      <c r="DF31" s="92"/>
      <c r="DG31" s="92"/>
      <c r="DH31" s="92"/>
      <c r="DK31" s="92"/>
      <c r="DL31" s="92"/>
      <c r="DM31" s="92"/>
      <c r="DN31" s="92"/>
      <c r="DO31" s="92"/>
      <c r="DP31" s="92"/>
      <c r="DQ31" s="92"/>
      <c r="DR31" s="92"/>
      <c r="DS31" s="131"/>
      <c r="DT31" s="131"/>
      <c r="DU31" s="92"/>
      <c r="DV31" s="92"/>
      <c r="DW31" s="92"/>
      <c r="DX31" s="93"/>
    </row>
    <row r="32" spans="1:128" ht="20.25" customHeight="1" thickBot="1" x14ac:dyDescent="0.3">
      <c r="A32" s="85" t="s">
        <v>133</v>
      </c>
      <c r="B32" s="263" t="s">
        <v>76</v>
      </c>
      <c r="C32" s="264"/>
      <c r="D32" s="264"/>
      <c r="E32" s="264"/>
      <c r="F32" s="264"/>
      <c r="G32" s="264"/>
      <c r="H32" s="264"/>
      <c r="I32" s="264"/>
      <c r="J32" s="264"/>
      <c r="K32" s="264"/>
      <c r="L32" s="265"/>
      <c r="M32" s="75">
        <v>2</v>
      </c>
      <c r="N32" s="91"/>
      <c r="O32" s="92"/>
      <c r="P32" s="92"/>
      <c r="Q32" s="92"/>
      <c r="R32" s="92"/>
      <c r="S32" s="92"/>
      <c r="T32" s="92"/>
      <c r="U32" s="92"/>
      <c r="V32" s="92"/>
      <c r="W32" s="92"/>
      <c r="X32" s="92"/>
      <c r="Y32" s="92"/>
      <c r="Z32" s="92"/>
      <c r="AA32" s="92"/>
      <c r="AB32" s="92"/>
      <c r="AC32" s="92"/>
      <c r="AD32" s="92"/>
      <c r="AE32" s="92"/>
      <c r="AF32" s="92"/>
      <c r="AG32" s="92"/>
      <c r="AH32" s="92"/>
      <c r="AI32" s="92"/>
      <c r="AJ32" s="92"/>
      <c r="AK32" s="92"/>
      <c r="AL32" s="92"/>
      <c r="AM32" s="92"/>
      <c r="AN32" s="92"/>
      <c r="AO32" s="92"/>
      <c r="AP32" s="92"/>
      <c r="AQ32" s="92"/>
      <c r="AR32" s="92"/>
      <c r="AS32" s="92"/>
      <c r="AT32" s="92"/>
      <c r="AU32" s="92"/>
      <c r="AV32" s="92"/>
      <c r="AW32" s="92"/>
      <c r="AX32" s="92"/>
      <c r="AY32" s="92"/>
      <c r="AZ32" s="92"/>
      <c r="BA32" s="92"/>
      <c r="BB32" s="92"/>
      <c r="BC32" s="92"/>
      <c r="BD32" s="92"/>
      <c r="BE32" s="92"/>
      <c r="BF32" s="92"/>
      <c r="BG32" s="92"/>
      <c r="BH32" s="92"/>
      <c r="BI32" s="92"/>
      <c r="BJ32" s="92"/>
      <c r="BK32" s="92"/>
      <c r="BL32" s="92"/>
      <c r="BM32" s="92"/>
      <c r="BN32" s="92"/>
      <c r="BO32" s="92"/>
      <c r="BP32" s="92"/>
      <c r="BQ32" s="92"/>
      <c r="BR32" s="92"/>
      <c r="BS32" s="92"/>
      <c r="BT32" s="92"/>
      <c r="BU32" s="92"/>
      <c r="BV32" s="92"/>
      <c r="BW32" s="92"/>
      <c r="BX32" s="92"/>
      <c r="BY32" s="92"/>
      <c r="BZ32" s="92"/>
      <c r="CA32" s="92"/>
      <c r="CB32" s="92"/>
      <c r="CC32" s="92"/>
      <c r="CD32" s="92"/>
      <c r="CE32" s="92"/>
      <c r="CF32" s="92"/>
      <c r="CG32" s="92"/>
      <c r="CH32" s="92"/>
      <c r="CI32" s="92"/>
      <c r="CJ32" s="92"/>
      <c r="CK32" s="92"/>
      <c r="CL32" s="92"/>
      <c r="CM32" s="92"/>
      <c r="CN32" s="92"/>
      <c r="CO32" s="92"/>
      <c r="CP32" s="92"/>
      <c r="CQ32" s="92"/>
      <c r="CR32" s="92"/>
      <c r="CS32" s="92"/>
      <c r="CT32" s="92"/>
      <c r="CU32" s="92"/>
      <c r="CV32" s="92"/>
      <c r="CW32" s="92"/>
      <c r="CX32" s="92"/>
      <c r="CY32" s="92"/>
      <c r="CZ32" s="92"/>
      <c r="DA32" s="92"/>
      <c r="DB32" s="92"/>
      <c r="DC32" s="92"/>
      <c r="DD32" s="92"/>
      <c r="DE32" s="92"/>
      <c r="DF32" s="92"/>
      <c r="DG32" s="92"/>
      <c r="DH32" s="92"/>
      <c r="DI32" s="92"/>
      <c r="DJ32" s="92"/>
      <c r="DM32" s="92"/>
      <c r="DN32" s="92"/>
      <c r="DO32" s="92"/>
      <c r="DP32" s="92"/>
      <c r="DQ32" s="92"/>
      <c r="DR32" s="92"/>
      <c r="DS32" s="131"/>
      <c r="DT32" s="131"/>
      <c r="DU32" s="92"/>
      <c r="DV32" s="92"/>
      <c r="DW32" s="92"/>
      <c r="DX32" s="93"/>
    </row>
    <row r="33" spans="1:128" ht="20.25" customHeight="1" thickBot="1" x14ac:dyDescent="0.3">
      <c r="A33" s="85" t="s">
        <v>135</v>
      </c>
      <c r="B33" s="263" t="s">
        <v>159</v>
      </c>
      <c r="C33" s="264"/>
      <c r="D33" s="264"/>
      <c r="E33" s="264"/>
      <c r="F33" s="264"/>
      <c r="G33" s="264"/>
      <c r="H33" s="264"/>
      <c r="I33" s="264"/>
      <c r="J33" s="264"/>
      <c r="K33" s="264"/>
      <c r="L33" s="265"/>
      <c r="M33" s="75">
        <v>2</v>
      </c>
      <c r="N33" s="91"/>
      <c r="O33" s="92"/>
      <c r="P33" s="92"/>
      <c r="Q33" s="92"/>
      <c r="R33" s="92"/>
      <c r="S33" s="92"/>
      <c r="T33" s="92"/>
      <c r="U33" s="92"/>
      <c r="V33" s="92"/>
      <c r="W33" s="92"/>
      <c r="X33" s="92"/>
      <c r="Y33" s="92"/>
      <c r="Z33" s="92"/>
      <c r="AA33" s="92"/>
      <c r="AB33" s="92"/>
      <c r="AC33" s="92"/>
      <c r="AD33" s="92"/>
      <c r="AE33" s="92"/>
      <c r="AF33" s="92"/>
      <c r="AG33" s="92"/>
      <c r="AH33" s="92"/>
      <c r="AI33" s="92"/>
      <c r="AJ33" s="92"/>
      <c r="AK33" s="92"/>
      <c r="AL33" s="92"/>
      <c r="AM33" s="92"/>
      <c r="AN33" s="92"/>
      <c r="AO33" s="92"/>
      <c r="AP33" s="92"/>
      <c r="AQ33" s="92"/>
      <c r="AR33" s="92"/>
      <c r="AS33" s="92"/>
      <c r="AT33" s="92"/>
      <c r="AU33" s="92"/>
      <c r="AV33" s="92"/>
      <c r="AW33" s="92"/>
      <c r="AX33" s="92"/>
      <c r="AY33" s="92"/>
      <c r="AZ33" s="92"/>
      <c r="BA33" s="92"/>
      <c r="BB33" s="92"/>
      <c r="BC33" s="92"/>
      <c r="BD33" s="92"/>
      <c r="BE33" s="92"/>
      <c r="BF33" s="92"/>
      <c r="BG33" s="92"/>
      <c r="BH33" s="92"/>
      <c r="BI33" s="92"/>
      <c r="BJ33" s="92"/>
      <c r="BK33" s="92"/>
      <c r="BL33" s="92"/>
      <c r="BM33" s="92"/>
      <c r="BN33" s="92"/>
      <c r="BO33" s="92"/>
      <c r="BP33" s="92"/>
      <c r="BQ33" s="92"/>
      <c r="BR33" s="92"/>
      <c r="BS33" s="92"/>
      <c r="BT33" s="92"/>
      <c r="BU33" s="92"/>
      <c r="BV33" s="92"/>
      <c r="BW33" s="92"/>
      <c r="BX33" s="92"/>
      <c r="BY33" s="92"/>
      <c r="BZ33" s="92"/>
      <c r="CA33" s="92"/>
      <c r="CB33" s="92"/>
      <c r="CC33" s="92"/>
      <c r="CD33" s="92"/>
      <c r="CE33" s="92"/>
      <c r="CF33" s="92"/>
      <c r="CG33" s="92"/>
      <c r="CH33" s="92"/>
      <c r="CI33" s="92"/>
      <c r="CJ33" s="92"/>
      <c r="CK33" s="92"/>
      <c r="CL33" s="92"/>
      <c r="CM33" s="92"/>
      <c r="CN33" s="92"/>
      <c r="CO33" s="92"/>
      <c r="CP33" s="92"/>
      <c r="CQ33" s="92"/>
      <c r="CR33" s="92"/>
      <c r="CS33" s="92"/>
      <c r="CT33" s="92"/>
      <c r="CU33" s="92"/>
      <c r="CV33" s="92"/>
      <c r="CW33" s="92"/>
      <c r="CX33" s="92"/>
      <c r="CY33" s="92"/>
      <c r="CZ33" s="92"/>
      <c r="DA33" s="92"/>
      <c r="DB33" s="92"/>
      <c r="DC33" s="92"/>
      <c r="DD33" s="92"/>
      <c r="DE33" s="92"/>
      <c r="DF33" s="92"/>
      <c r="DG33" s="92"/>
      <c r="DH33" s="92"/>
      <c r="DI33" s="92"/>
      <c r="DJ33" s="92"/>
      <c r="DK33" s="92"/>
      <c r="DL33" s="92"/>
      <c r="DQ33" s="92"/>
      <c r="DR33" s="92"/>
      <c r="DS33" s="92"/>
      <c r="DT33" s="92"/>
      <c r="DU33" s="131"/>
      <c r="DV33" s="131"/>
      <c r="DW33" s="92"/>
      <c r="DX33" s="93"/>
    </row>
    <row r="34" spans="1:128" ht="20.25" customHeight="1" thickBot="1" x14ac:dyDescent="0.3">
      <c r="A34" s="85" t="s">
        <v>137</v>
      </c>
      <c r="B34" s="263" t="s">
        <v>78</v>
      </c>
      <c r="C34" s="264"/>
      <c r="D34" s="264"/>
      <c r="E34" s="264"/>
      <c r="F34" s="264"/>
      <c r="G34" s="264"/>
      <c r="H34" s="264"/>
      <c r="I34" s="264"/>
      <c r="J34" s="264"/>
      <c r="K34" s="264"/>
      <c r="L34" s="265"/>
      <c r="M34" s="75">
        <v>1</v>
      </c>
      <c r="N34" s="91"/>
      <c r="O34" s="92"/>
      <c r="P34" s="92"/>
      <c r="Q34" s="92"/>
      <c r="R34" s="92"/>
      <c r="S34" s="92"/>
      <c r="T34" s="92"/>
      <c r="U34" s="92"/>
      <c r="V34" s="92"/>
      <c r="W34" s="92"/>
      <c r="X34" s="92"/>
      <c r="Y34" s="92"/>
      <c r="Z34" s="92"/>
      <c r="AA34" s="92"/>
      <c r="AB34" s="92"/>
      <c r="AC34" s="92"/>
      <c r="AD34" s="92"/>
      <c r="AE34" s="92"/>
      <c r="AF34" s="92"/>
      <c r="AG34" s="92"/>
      <c r="AH34" s="92"/>
      <c r="AI34" s="92"/>
      <c r="AJ34" s="92"/>
      <c r="AK34" s="92"/>
      <c r="AL34" s="92"/>
      <c r="AM34" s="92"/>
      <c r="AN34" s="92"/>
      <c r="AO34" s="92"/>
      <c r="AP34" s="92"/>
      <c r="AQ34" s="92"/>
      <c r="AR34" s="92"/>
      <c r="AS34" s="92"/>
      <c r="AT34" s="92"/>
      <c r="AU34" s="92"/>
      <c r="AV34" s="92"/>
      <c r="AW34" s="92"/>
      <c r="AX34" s="92"/>
      <c r="AY34" s="92"/>
      <c r="AZ34" s="92"/>
      <c r="BA34" s="92"/>
      <c r="BB34" s="92"/>
      <c r="BC34" s="92"/>
      <c r="BD34" s="92"/>
      <c r="BE34" s="92"/>
      <c r="BF34" s="92"/>
      <c r="BG34" s="92"/>
      <c r="BH34" s="92"/>
      <c r="BI34" s="92"/>
      <c r="BJ34" s="92"/>
      <c r="BK34" s="92"/>
      <c r="BL34" s="92"/>
      <c r="BM34" s="92"/>
      <c r="BN34" s="92"/>
      <c r="BO34" s="92"/>
      <c r="BP34" s="92"/>
      <c r="BQ34" s="92"/>
      <c r="BR34" s="92"/>
      <c r="BS34" s="92"/>
      <c r="BT34" s="92"/>
      <c r="BU34" s="92"/>
      <c r="BV34" s="92"/>
      <c r="BW34" s="92"/>
      <c r="BX34" s="92"/>
      <c r="BY34" s="92"/>
      <c r="BZ34" s="92"/>
      <c r="CA34" s="92"/>
      <c r="CB34" s="92"/>
      <c r="CC34" s="92"/>
      <c r="CD34" s="92"/>
      <c r="CE34" s="92"/>
      <c r="CF34" s="92"/>
      <c r="CG34" s="92"/>
      <c r="CH34" s="92"/>
      <c r="CI34" s="92"/>
      <c r="CJ34" s="92"/>
      <c r="CK34" s="92"/>
      <c r="CL34" s="92"/>
      <c r="CM34" s="92"/>
      <c r="CN34" s="92"/>
      <c r="CO34" s="92"/>
      <c r="CP34" s="92"/>
      <c r="CQ34" s="92"/>
      <c r="CR34" s="92"/>
      <c r="CS34" s="92"/>
      <c r="CT34" s="92"/>
      <c r="CU34" s="92"/>
      <c r="CV34" s="92"/>
      <c r="CW34" s="92"/>
      <c r="CX34" s="92"/>
      <c r="CY34" s="92"/>
      <c r="CZ34" s="92"/>
      <c r="DA34" s="92"/>
      <c r="DB34" s="92"/>
      <c r="DC34" s="92"/>
      <c r="DD34" s="92"/>
      <c r="DE34" s="92"/>
      <c r="DF34" s="92"/>
      <c r="DG34" s="92"/>
      <c r="DH34" s="92"/>
      <c r="DI34" s="92"/>
      <c r="DJ34" s="92"/>
      <c r="DK34" s="92"/>
      <c r="DL34" s="92"/>
      <c r="DQ34" s="92"/>
      <c r="DR34" s="92"/>
      <c r="DS34" s="92"/>
      <c r="DT34" s="92"/>
      <c r="DU34" s="92"/>
      <c r="DV34" s="92"/>
      <c r="DW34" s="131"/>
      <c r="DX34" s="93"/>
    </row>
    <row r="35" spans="1:128" ht="20.100000000000001" customHeight="1" thickBot="1" x14ac:dyDescent="0.3">
      <c r="A35" s="88" t="s">
        <v>160</v>
      </c>
      <c r="B35" s="263" t="s">
        <v>79</v>
      </c>
      <c r="C35" s="264"/>
      <c r="D35" s="264"/>
      <c r="E35" s="264"/>
      <c r="F35" s="264"/>
      <c r="G35" s="264"/>
      <c r="H35" s="264"/>
      <c r="I35" s="264"/>
      <c r="J35" s="264"/>
      <c r="K35" s="264"/>
      <c r="L35" s="265"/>
      <c r="M35" s="75">
        <v>1</v>
      </c>
      <c r="N35" s="95"/>
      <c r="O35" s="96"/>
      <c r="P35" s="96"/>
      <c r="Q35" s="96"/>
      <c r="R35" s="96"/>
      <c r="S35" s="96"/>
      <c r="T35" s="96"/>
      <c r="U35" s="96"/>
      <c r="V35" s="96"/>
      <c r="W35" s="96"/>
      <c r="X35" s="96"/>
      <c r="Y35" s="96"/>
      <c r="Z35" s="96"/>
      <c r="AA35" s="96"/>
      <c r="AB35" s="96"/>
      <c r="AC35" s="96"/>
      <c r="AD35" s="96"/>
      <c r="AE35" s="96"/>
      <c r="AF35" s="96"/>
      <c r="AG35" s="96"/>
      <c r="AH35" s="96"/>
      <c r="AI35" s="96"/>
      <c r="AJ35" s="96"/>
      <c r="AK35" s="96"/>
      <c r="AL35" s="96"/>
      <c r="AM35" s="96"/>
      <c r="AN35" s="96"/>
      <c r="AO35" s="96"/>
      <c r="AP35" s="96"/>
      <c r="AQ35" s="96"/>
      <c r="AR35" s="96"/>
      <c r="AS35" s="96"/>
      <c r="AT35" s="96"/>
      <c r="AU35" s="96"/>
      <c r="AV35" s="96"/>
      <c r="AW35" s="96"/>
      <c r="AX35" s="96"/>
      <c r="AY35" s="96"/>
      <c r="AZ35" s="96"/>
      <c r="BA35" s="96"/>
      <c r="BB35" s="96"/>
      <c r="BC35" s="96"/>
      <c r="BD35" s="96"/>
      <c r="BE35" s="96"/>
      <c r="BF35" s="96"/>
      <c r="BG35" s="96"/>
      <c r="BH35" s="96"/>
      <c r="BI35" s="96"/>
      <c r="BJ35" s="96"/>
      <c r="BK35" s="96"/>
      <c r="BL35" s="96"/>
      <c r="BM35" s="96"/>
      <c r="BN35" s="96"/>
      <c r="BO35" s="96"/>
      <c r="BP35" s="96"/>
      <c r="BQ35" s="96"/>
      <c r="BR35" s="96"/>
      <c r="BS35" s="96"/>
      <c r="BT35" s="96"/>
      <c r="BU35" s="96"/>
      <c r="BV35" s="96"/>
      <c r="BW35" s="96"/>
      <c r="BX35" s="96"/>
      <c r="BY35" s="96"/>
      <c r="BZ35" s="96"/>
      <c r="CA35" s="96"/>
      <c r="CB35" s="96"/>
      <c r="CC35" s="96"/>
      <c r="CD35" s="96"/>
      <c r="CE35" s="96"/>
      <c r="CF35" s="96"/>
      <c r="CG35" s="96"/>
      <c r="CH35" s="96"/>
      <c r="CI35" s="96"/>
      <c r="CJ35" s="96"/>
      <c r="CK35" s="96"/>
      <c r="CL35" s="96"/>
      <c r="CM35" s="96"/>
      <c r="CN35" s="96"/>
      <c r="CO35" s="96"/>
      <c r="CP35" s="96"/>
      <c r="CQ35" s="96"/>
      <c r="CR35" s="96"/>
      <c r="CS35" s="96"/>
      <c r="CT35" s="96"/>
      <c r="CU35" s="96"/>
      <c r="CV35" s="96"/>
      <c r="CW35" s="96"/>
      <c r="CX35" s="96"/>
      <c r="CY35" s="96"/>
      <c r="CZ35" s="96"/>
      <c r="DA35" s="96"/>
      <c r="DB35" s="96"/>
      <c r="DC35" s="96"/>
      <c r="DD35" s="96"/>
      <c r="DE35" s="96"/>
      <c r="DF35" s="96"/>
      <c r="DG35" s="96"/>
      <c r="DH35" s="96"/>
      <c r="DI35" s="96"/>
      <c r="DJ35" s="96"/>
      <c r="DK35" s="96"/>
      <c r="DL35" s="96"/>
      <c r="DM35" s="165"/>
      <c r="DN35" s="165"/>
      <c r="DO35" s="165"/>
      <c r="DP35" s="165"/>
      <c r="DQ35" s="96"/>
      <c r="DR35" s="96"/>
      <c r="DS35" s="96"/>
      <c r="DT35" s="96"/>
      <c r="DU35" s="96"/>
      <c r="DV35" s="96"/>
      <c r="DW35" s="96"/>
      <c r="DX35" s="166"/>
    </row>
    <row r="36" spans="1:128" ht="20.100000000000001" customHeight="1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</row>
    <row r="37" spans="1:128" ht="20.100000000000001" customHeight="1" x14ac:dyDescent="0.25">
      <c r="A37" s="138"/>
      <c r="B37" s="138"/>
      <c r="C37" s="138"/>
      <c r="D37" s="138"/>
      <c r="E37" s="138"/>
      <c r="F37" s="138"/>
      <c r="G37" s="138"/>
      <c r="H37" s="138"/>
      <c r="I37" s="138"/>
      <c r="J37" s="138"/>
      <c r="K37" s="138"/>
      <c r="L37" s="138"/>
      <c r="M37" s="2"/>
      <c r="N37" s="2"/>
      <c r="O37" s="2"/>
      <c r="P37" s="2"/>
      <c r="Q37" s="2"/>
      <c r="R37" s="2"/>
    </row>
    <row r="38" spans="1:128" ht="20.100000000000001" customHeight="1" x14ac:dyDescent="0.25">
      <c r="A38" s="2"/>
      <c r="B38" s="2"/>
      <c r="M38" s="138"/>
      <c r="N38" s="138"/>
      <c r="O38" s="138"/>
      <c r="P38" s="138"/>
      <c r="Q38" s="138"/>
      <c r="R38" s="138"/>
    </row>
    <row r="39" spans="1:128" ht="20.100000000000001" customHeight="1" x14ac:dyDescent="0.25">
      <c r="A39" s="138"/>
      <c r="B39" s="138"/>
      <c r="C39" s="274"/>
      <c r="D39" s="274"/>
    </row>
    <row r="40" spans="1:128" ht="20.100000000000001" customHeight="1" x14ac:dyDescent="0.25"/>
    <row r="41" spans="1:128" ht="20.100000000000001" customHeight="1" x14ac:dyDescent="0.25"/>
    <row r="42" spans="1:128" ht="20.100000000000001" customHeight="1" x14ac:dyDescent="0.25"/>
    <row r="43" spans="1:128" ht="20.100000000000001" customHeight="1" x14ac:dyDescent="0.25"/>
    <row r="44" spans="1:128" ht="20.100000000000001" customHeight="1" x14ac:dyDescent="0.25"/>
    <row r="45" spans="1:128" ht="20.100000000000001" customHeight="1" x14ac:dyDescent="0.25"/>
    <row r="46" spans="1:128" ht="20.100000000000001" customHeight="1" x14ac:dyDescent="0.25"/>
    <row r="47" spans="1:128" ht="20.100000000000001" customHeight="1" x14ac:dyDescent="0.25"/>
    <row r="48" spans="1:128" ht="20.100000000000001" customHeight="1" x14ac:dyDescent="0.25"/>
    <row r="49" ht="20.100000000000001" customHeight="1" x14ac:dyDescent="0.25"/>
    <row r="50" ht="20.100000000000001" customHeight="1" x14ac:dyDescent="0.25"/>
    <row r="51" ht="20.100000000000001" customHeight="1" x14ac:dyDescent="0.25"/>
    <row r="52" ht="20.100000000000001" customHeight="1" x14ac:dyDescent="0.25"/>
    <row r="53" ht="20.100000000000001" customHeight="1" x14ac:dyDescent="0.25"/>
    <row r="54" ht="20.100000000000001" customHeight="1" x14ac:dyDescent="0.25"/>
    <row r="55" ht="20.100000000000001" customHeight="1" x14ac:dyDescent="0.25"/>
    <row r="56" ht="20.100000000000001" customHeight="1" x14ac:dyDescent="0.25"/>
    <row r="57" ht="20.100000000000001" customHeight="1" x14ac:dyDescent="0.25"/>
    <row r="58" ht="20.100000000000001" customHeight="1" x14ac:dyDescent="0.25"/>
    <row r="59" ht="20.100000000000001" customHeight="1" x14ac:dyDescent="0.25"/>
    <row r="60" ht="20.100000000000001" customHeight="1" x14ac:dyDescent="0.25"/>
    <row r="61" ht="20.100000000000001" customHeight="1" x14ac:dyDescent="0.25"/>
    <row r="62" ht="20.100000000000001" customHeight="1" x14ac:dyDescent="0.25"/>
    <row r="63" ht="20.100000000000001" customHeight="1" x14ac:dyDescent="0.25"/>
    <row r="64" ht="20.100000000000001" customHeight="1" x14ac:dyDescent="0.25"/>
    <row r="65" ht="20.100000000000001" customHeight="1" x14ac:dyDescent="0.25"/>
    <row r="66" ht="20.100000000000001" customHeight="1" x14ac:dyDescent="0.25"/>
    <row r="67" ht="20.100000000000001" customHeight="1" x14ac:dyDescent="0.25"/>
    <row r="68" ht="20.100000000000001" customHeight="1" x14ac:dyDescent="0.25"/>
  </sheetData>
  <mergeCells count="34">
    <mergeCell ref="C39:D39"/>
    <mergeCell ref="B31:L31"/>
    <mergeCell ref="B32:L32"/>
    <mergeCell ref="B33:L33"/>
    <mergeCell ref="B34:L34"/>
    <mergeCell ref="B35:L35"/>
    <mergeCell ref="B26:L26"/>
    <mergeCell ref="B27:L27"/>
    <mergeCell ref="B28:L28"/>
    <mergeCell ref="B29:L29"/>
    <mergeCell ref="B30:L30"/>
    <mergeCell ref="B9:L9"/>
    <mergeCell ref="B10:L10"/>
    <mergeCell ref="B12:L12"/>
    <mergeCell ref="B13:L13"/>
    <mergeCell ref="B14:L14"/>
    <mergeCell ref="B11:L11"/>
    <mergeCell ref="B8:L8"/>
    <mergeCell ref="B1:P1"/>
    <mergeCell ref="M2:P2"/>
    <mergeCell ref="C3:P3"/>
    <mergeCell ref="B6:L6"/>
    <mergeCell ref="B7:L7"/>
    <mergeCell ref="B22:L22"/>
    <mergeCell ref="B17:L17"/>
    <mergeCell ref="B23:L23"/>
    <mergeCell ref="B24:L24"/>
    <mergeCell ref="B25:L25"/>
    <mergeCell ref="B18:L18"/>
    <mergeCell ref="B15:L15"/>
    <mergeCell ref="B16:L16"/>
    <mergeCell ref="B19:L19"/>
    <mergeCell ref="B20:L20"/>
    <mergeCell ref="B21:L21"/>
  </mergeCells>
  <pageMargins left="0.46666666666666667" right="0.27777777777777779" top="0.75" bottom="0.75" header="0.3" footer="0.3"/>
  <pageSetup orientation="landscape" r:id="rId1"/>
  <headerFooter alignWithMargins="0">
    <oddFooter>&amp;L&amp;8Spring 2010&amp;C&amp;8OLS371&amp;R&amp;8Clingerman, Kauffman, Spoonmore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C2:CS56"/>
  <sheetViews>
    <sheetView showGridLines="0" topLeftCell="BM1" zoomScale="90" zoomScaleNormal="90" workbookViewId="0">
      <selection activeCell="AO45" sqref="AO45"/>
    </sheetView>
  </sheetViews>
  <sheetFormatPr defaultColWidth="9.140625" defaultRowHeight="15" x14ac:dyDescent="0.25"/>
  <cols>
    <col min="1" max="4" width="6.85546875" style="98" customWidth="1"/>
    <col min="5" max="5" width="7.42578125" style="98" customWidth="1"/>
    <col min="6" max="6" width="6.42578125" style="98" customWidth="1"/>
    <col min="7" max="7" width="11" style="98" customWidth="1"/>
    <col min="8" max="10" width="6.85546875" style="98" customWidth="1"/>
    <col min="11" max="11" width="16" style="98" customWidth="1"/>
    <col min="12" max="12" width="6.85546875" style="98" customWidth="1"/>
    <col min="13" max="13" width="8.42578125" style="98" customWidth="1"/>
    <col min="14" max="14" width="6.85546875" style="98" customWidth="1"/>
    <col min="15" max="15" width="16.28515625" style="98" customWidth="1"/>
    <col min="16" max="16" width="6.28515625" style="98" customWidth="1"/>
    <col min="17" max="19" width="9.140625" style="98"/>
    <col min="20" max="20" width="6.42578125" style="98" customWidth="1"/>
    <col min="21" max="23" width="9.140625" style="98"/>
    <col min="24" max="24" width="6.42578125" style="98" customWidth="1"/>
    <col min="25" max="27" width="9.140625" style="98"/>
    <col min="28" max="28" width="5.85546875" style="98" customWidth="1"/>
    <col min="29" max="51" width="9.140625" style="98"/>
    <col min="52" max="52" width="5.42578125" style="98" customWidth="1"/>
    <col min="53" max="59" width="9.140625" style="98"/>
    <col min="60" max="60" width="7.42578125" style="98" customWidth="1"/>
    <col min="61" max="71" width="9.140625" style="98"/>
    <col min="72" max="72" width="6.42578125" style="98" customWidth="1"/>
    <col min="73" max="75" width="9.140625" style="98"/>
    <col min="76" max="76" width="5.42578125" style="98" customWidth="1"/>
    <col min="77" max="79" width="9.140625" style="98"/>
    <col min="80" max="80" width="4.85546875" style="98" customWidth="1"/>
    <col min="81" max="91" width="9.140625" style="98"/>
    <col min="92" max="92" width="5.85546875" style="98" customWidth="1"/>
    <col min="93" max="95" width="9.140625" style="98"/>
    <col min="96" max="96" width="7" style="98" customWidth="1"/>
    <col min="97" max="99" width="9.140625" style="98"/>
    <col min="100" max="100" width="6.28515625" style="98" customWidth="1"/>
    <col min="101" max="16384" width="9.140625" style="98"/>
  </cols>
  <sheetData>
    <row r="2" spans="3:97" ht="15" customHeight="1" x14ac:dyDescent="0.25">
      <c r="AG2" s="97">
        <f>AE5+1</f>
        <v>34</v>
      </c>
      <c r="AH2" s="99" t="s">
        <v>108</v>
      </c>
      <c r="AI2" s="97">
        <f>AG2+AH4</f>
        <v>35</v>
      </c>
      <c r="AO2" s="97">
        <f>AM5+1</f>
        <v>48</v>
      </c>
      <c r="AP2" s="99" t="s">
        <v>148</v>
      </c>
      <c r="AQ2" s="97">
        <f>AO2+AP4</f>
        <v>58</v>
      </c>
    </row>
    <row r="3" spans="3:97" ht="15" customHeight="1" x14ac:dyDescent="0.25">
      <c r="AG3" s="100">
        <f>AG4-AG2</f>
        <v>10</v>
      </c>
      <c r="AH3" s="275" t="s">
        <v>60</v>
      </c>
      <c r="AI3" s="276"/>
      <c r="AO3" s="100">
        <f>AO4-AO2</f>
        <v>4</v>
      </c>
      <c r="AP3" s="275" t="s">
        <v>63</v>
      </c>
      <c r="AQ3" s="276"/>
    </row>
    <row r="4" spans="3:97" ht="15" customHeight="1" x14ac:dyDescent="0.25">
      <c r="AG4" s="97">
        <f>AI4-AH4</f>
        <v>44</v>
      </c>
      <c r="AH4" s="101" t="s">
        <v>82</v>
      </c>
      <c r="AI4" s="97">
        <f>AK7</f>
        <v>45</v>
      </c>
      <c r="AO4" s="97">
        <f>AQ4-AP4</f>
        <v>52</v>
      </c>
      <c r="AP4" s="101" t="s">
        <v>85</v>
      </c>
      <c r="AQ4" s="97">
        <f>AW7</f>
        <v>62</v>
      </c>
    </row>
    <row r="5" spans="3:97" ht="15" customHeight="1" x14ac:dyDescent="0.25">
      <c r="E5" s="97">
        <v>0</v>
      </c>
      <c r="F5" s="99" t="s">
        <v>6</v>
      </c>
      <c r="G5" s="97">
        <f>E5+F7</f>
        <v>3</v>
      </c>
      <c r="I5" s="97">
        <f>G5+1</f>
        <v>4</v>
      </c>
      <c r="J5" s="99" t="s">
        <v>97</v>
      </c>
      <c r="K5" s="97">
        <f>I5+J7</f>
        <v>6</v>
      </c>
      <c r="M5" s="97">
        <f>K5+1</f>
        <v>7</v>
      </c>
      <c r="N5" s="99" t="s">
        <v>140</v>
      </c>
      <c r="O5" s="97">
        <f>M5+N7</f>
        <v>22</v>
      </c>
      <c r="Q5" s="97">
        <f>O5+1</f>
        <v>23</v>
      </c>
      <c r="R5" s="99" t="s">
        <v>99</v>
      </c>
      <c r="S5" s="97">
        <f>Q5+R7</f>
        <v>24</v>
      </c>
      <c r="U5" s="97">
        <f>S5+1</f>
        <v>25</v>
      </c>
      <c r="V5" s="99" t="s">
        <v>101</v>
      </c>
      <c r="W5" s="97">
        <f>U5+V7</f>
        <v>26</v>
      </c>
      <c r="Y5" s="97">
        <f>W5+1</f>
        <v>27</v>
      </c>
      <c r="Z5" s="99" t="s">
        <v>103</v>
      </c>
      <c r="AA5" s="97">
        <f>Y5+Z7</f>
        <v>31</v>
      </c>
      <c r="AC5" s="97">
        <f>AA5+1</f>
        <v>32</v>
      </c>
      <c r="AD5" s="99" t="s">
        <v>105</v>
      </c>
      <c r="AE5" s="97">
        <f>AC5+AD7</f>
        <v>33</v>
      </c>
      <c r="AK5" s="97">
        <f>AI8+1</f>
        <v>40</v>
      </c>
      <c r="AL5" s="99" t="s">
        <v>115</v>
      </c>
      <c r="AM5" s="97">
        <f>AK5+AL7</f>
        <v>47</v>
      </c>
      <c r="AW5" s="97">
        <f>AQ2+1</f>
        <v>59</v>
      </c>
      <c r="AX5" s="99" t="s">
        <v>7</v>
      </c>
      <c r="AY5" s="97">
        <f>AW5+AX7</f>
        <v>60</v>
      </c>
      <c r="BA5" s="97">
        <f>AY5+1</f>
        <v>61</v>
      </c>
      <c r="BB5" s="99" t="s">
        <v>118</v>
      </c>
      <c r="BC5" s="97">
        <f>BA5+BB7</f>
        <v>68</v>
      </c>
      <c r="BM5" s="97">
        <f>BK8+1</f>
        <v>112</v>
      </c>
      <c r="BN5" s="99" t="s">
        <v>155</v>
      </c>
      <c r="BO5" s="97">
        <f>BM5+BN7</f>
        <v>116</v>
      </c>
    </row>
    <row r="6" spans="3:97" ht="15" customHeight="1" x14ac:dyDescent="0.25">
      <c r="E6" s="100">
        <f>E7-E5</f>
        <v>13</v>
      </c>
      <c r="F6" s="279" t="s">
        <v>241</v>
      </c>
      <c r="G6" s="280"/>
      <c r="I6" s="100">
        <f>I7-I5</f>
        <v>12</v>
      </c>
      <c r="J6" s="275" t="s">
        <v>49</v>
      </c>
      <c r="K6" s="276"/>
      <c r="M6" s="100">
        <f>M7-M5</f>
        <v>11</v>
      </c>
      <c r="N6" s="275" t="s">
        <v>55</v>
      </c>
      <c r="O6" s="276"/>
      <c r="Q6" s="100">
        <f>Q7-Q5</f>
        <v>10</v>
      </c>
      <c r="R6" s="275" t="s">
        <v>56</v>
      </c>
      <c r="S6" s="276"/>
      <c r="U6" s="100">
        <f>U7-U5</f>
        <v>9</v>
      </c>
      <c r="V6" s="275" t="s">
        <v>57</v>
      </c>
      <c r="W6" s="276"/>
      <c r="Y6" s="100">
        <f>Y7-Y5</f>
        <v>8</v>
      </c>
      <c r="Z6" s="275" t="s">
        <v>58</v>
      </c>
      <c r="AA6" s="276"/>
      <c r="AC6" s="100">
        <f>AC7-AC5</f>
        <v>7</v>
      </c>
      <c r="AD6" s="275" t="s">
        <v>59</v>
      </c>
      <c r="AE6" s="276"/>
      <c r="AK6" s="100">
        <f>AK7-AK5</f>
        <v>5</v>
      </c>
      <c r="AL6" s="275" t="s">
        <v>62</v>
      </c>
      <c r="AM6" s="276"/>
      <c r="AW6" s="100">
        <f>AW7-AW5</f>
        <v>3</v>
      </c>
      <c r="AX6" s="275" t="s">
        <v>66</v>
      </c>
      <c r="AY6" s="276"/>
      <c r="BA6" s="100">
        <f>BA7-BA5</f>
        <v>44</v>
      </c>
      <c r="BB6" s="275" t="s">
        <v>67</v>
      </c>
      <c r="BC6" s="276"/>
      <c r="BM6" s="100">
        <f>BM7-BM5</f>
        <v>0</v>
      </c>
      <c r="BN6" s="275" t="s">
        <v>68</v>
      </c>
      <c r="BO6" s="276"/>
    </row>
    <row r="7" spans="3:97" ht="15" customHeight="1" x14ac:dyDescent="0.25">
      <c r="E7" s="97">
        <f>G7-F7</f>
        <v>13</v>
      </c>
      <c r="F7" s="101" t="s">
        <v>47</v>
      </c>
      <c r="G7" s="97">
        <f>I7</f>
        <v>16</v>
      </c>
      <c r="I7" s="97">
        <f>K7-J7</f>
        <v>16</v>
      </c>
      <c r="J7" s="101" t="s">
        <v>48</v>
      </c>
      <c r="K7" s="97">
        <f>M7</f>
        <v>18</v>
      </c>
      <c r="M7" s="97">
        <f>O7-N7</f>
        <v>18</v>
      </c>
      <c r="N7" s="101" t="s">
        <v>81</v>
      </c>
      <c r="O7" s="97">
        <f>Q7</f>
        <v>33</v>
      </c>
      <c r="Q7" s="97">
        <f>S7-R7</f>
        <v>33</v>
      </c>
      <c r="R7" s="101" t="s">
        <v>82</v>
      </c>
      <c r="S7" s="97">
        <f>U7</f>
        <v>34</v>
      </c>
      <c r="U7" s="97">
        <f>W7-V7</f>
        <v>34</v>
      </c>
      <c r="V7" s="101" t="s">
        <v>82</v>
      </c>
      <c r="W7" s="97">
        <f>Y7</f>
        <v>35</v>
      </c>
      <c r="Y7" s="97">
        <f>AA7-Z7</f>
        <v>35</v>
      </c>
      <c r="Z7" s="101" t="s">
        <v>83</v>
      </c>
      <c r="AA7" s="97">
        <f>AC7</f>
        <v>39</v>
      </c>
      <c r="AC7" s="97">
        <f>AE7-AD7</f>
        <v>39</v>
      </c>
      <c r="AD7" s="101" t="s">
        <v>82</v>
      </c>
      <c r="AE7" s="97">
        <f>AG10</f>
        <v>40</v>
      </c>
      <c r="AK7" s="97">
        <f>AM7-AL7</f>
        <v>45</v>
      </c>
      <c r="AL7" s="101" t="s">
        <v>84</v>
      </c>
      <c r="AM7" s="97">
        <f>AO4</f>
        <v>52</v>
      </c>
      <c r="AW7" s="97">
        <f>AY7-AX7</f>
        <v>62</v>
      </c>
      <c r="AX7" s="101" t="s">
        <v>82</v>
      </c>
      <c r="AY7" s="97">
        <f>BE10</f>
        <v>63</v>
      </c>
      <c r="BA7" s="97">
        <f>BC7-BB7</f>
        <v>105</v>
      </c>
      <c r="BB7" s="101" t="s">
        <v>84</v>
      </c>
      <c r="BC7" s="97">
        <f>BM7</f>
        <v>112</v>
      </c>
      <c r="BM7" s="97">
        <f>BO7-BN7</f>
        <v>112</v>
      </c>
      <c r="BN7" s="101" t="s">
        <v>83</v>
      </c>
      <c r="BO7" s="97">
        <f>BM17</f>
        <v>116</v>
      </c>
      <c r="CD7" s="97">
        <f>CB8+1</f>
        <v>126</v>
      </c>
      <c r="CE7" s="99" t="s">
        <v>9</v>
      </c>
      <c r="CF7" s="97">
        <f>CD7+CE9</f>
        <v>128</v>
      </c>
    </row>
    <row r="8" spans="3:97" ht="15" customHeight="1" x14ac:dyDescent="0.25">
      <c r="AG8" s="97">
        <f>AE5+1</f>
        <v>34</v>
      </c>
      <c r="AH8" s="99" t="s">
        <v>112</v>
      </c>
      <c r="AI8" s="97">
        <f>AG8+AH10</f>
        <v>39</v>
      </c>
      <c r="AO8" s="97">
        <f>AM5+1</f>
        <v>48</v>
      </c>
      <c r="AP8" s="99" t="s">
        <v>149</v>
      </c>
      <c r="AQ8" s="97">
        <f>AO8+AP10</f>
        <v>49</v>
      </c>
      <c r="AS8" s="97">
        <f>AQ8+1</f>
        <v>50</v>
      </c>
      <c r="AT8" s="99" t="s">
        <v>150</v>
      </c>
      <c r="AU8" s="97">
        <f>AS8+AT10</f>
        <v>52</v>
      </c>
      <c r="BE8" s="97">
        <f>AY5+1</f>
        <v>61</v>
      </c>
      <c r="BF8" s="99" t="s">
        <v>120</v>
      </c>
      <c r="BG8" s="97">
        <f>BE8+BF10</f>
        <v>105</v>
      </c>
      <c r="BI8" s="97">
        <f>BG8+1</f>
        <v>106</v>
      </c>
      <c r="BJ8" s="99" t="s">
        <v>122</v>
      </c>
      <c r="BK8" s="97">
        <f>BI8+BJ10</f>
        <v>111</v>
      </c>
      <c r="BV8" s="97">
        <f>BS11+1</f>
        <v>118</v>
      </c>
      <c r="BW8" s="99" t="s">
        <v>126</v>
      </c>
      <c r="BX8" s="97">
        <f>BV8+BW10</f>
        <v>119</v>
      </c>
      <c r="BZ8" s="97">
        <f>BX8+1</f>
        <v>120</v>
      </c>
      <c r="CA8" s="99" t="s">
        <v>127</v>
      </c>
      <c r="CB8" s="97">
        <f>BZ8+CA10</f>
        <v>125</v>
      </c>
      <c r="CD8" s="100">
        <f>CD9-CD7</f>
        <v>1</v>
      </c>
      <c r="CE8" s="291" t="s">
        <v>74</v>
      </c>
      <c r="CF8" s="292"/>
      <c r="CI8" s="97">
        <f>CF15+1</f>
        <v>129</v>
      </c>
      <c r="CJ8" s="99" t="s">
        <v>135</v>
      </c>
      <c r="CK8" s="97">
        <f>CI8+CJ10</f>
        <v>131</v>
      </c>
      <c r="CM8" s="97">
        <f>CK8+1</f>
        <v>132</v>
      </c>
      <c r="CN8" s="99" t="s">
        <v>137</v>
      </c>
      <c r="CO8" s="97">
        <f>CM8+CN10</f>
        <v>133</v>
      </c>
      <c r="CQ8" s="97">
        <f>CO8+1</f>
        <v>134</v>
      </c>
      <c r="CR8" s="99" t="s">
        <v>160</v>
      </c>
      <c r="CS8" s="97">
        <f>CQ8+CR10</f>
        <v>135</v>
      </c>
    </row>
    <row r="9" spans="3:97" ht="15" customHeight="1" x14ac:dyDescent="0.25">
      <c r="AG9" s="100">
        <f>AG10-AG8</f>
        <v>6</v>
      </c>
      <c r="AH9" s="275" t="s">
        <v>61</v>
      </c>
      <c r="AI9" s="276"/>
      <c r="AO9" s="100">
        <f>AO10-AO8</f>
        <v>11</v>
      </c>
      <c r="AP9" s="275" t="s">
        <v>64</v>
      </c>
      <c r="AQ9" s="276"/>
      <c r="AS9" s="100">
        <f>AS10-AS8</f>
        <v>10</v>
      </c>
      <c r="AT9" s="275" t="s">
        <v>65</v>
      </c>
      <c r="AU9" s="276"/>
      <c r="BE9" s="100">
        <f>BE10-BE8</f>
        <v>2</v>
      </c>
      <c r="BF9" s="275" t="s">
        <v>198</v>
      </c>
      <c r="BG9" s="276"/>
      <c r="BI9" s="100">
        <f>BI10-BI8</f>
        <v>1</v>
      </c>
      <c r="BJ9" s="275" t="s">
        <v>199</v>
      </c>
      <c r="BK9" s="276"/>
      <c r="BV9" s="100">
        <f>BV10-BV8</f>
        <v>3</v>
      </c>
      <c r="BW9" s="275" t="s">
        <v>72</v>
      </c>
      <c r="BX9" s="276"/>
      <c r="BZ9" s="100">
        <f>BZ10-BZ8</f>
        <v>2</v>
      </c>
      <c r="CA9" s="275" t="s">
        <v>73</v>
      </c>
      <c r="CB9" s="276"/>
      <c r="CD9" s="97">
        <f>CF9-CE9</f>
        <v>127</v>
      </c>
      <c r="CE9" s="101" t="s">
        <v>48</v>
      </c>
      <c r="CF9" s="97">
        <f>CD17</f>
        <v>129</v>
      </c>
      <c r="CI9" s="100">
        <f>CI10-CI8</f>
        <v>2</v>
      </c>
      <c r="CJ9" s="275" t="s">
        <v>77</v>
      </c>
      <c r="CK9" s="276"/>
      <c r="CM9" s="100">
        <f>CM10-CM8</f>
        <v>1</v>
      </c>
      <c r="CN9" s="275" t="s">
        <v>78</v>
      </c>
      <c r="CO9" s="276"/>
      <c r="CQ9" s="100">
        <f>CQ10-CQ8</f>
        <v>0</v>
      </c>
      <c r="CR9" s="275" t="s">
        <v>79</v>
      </c>
      <c r="CS9" s="276"/>
    </row>
    <row r="10" spans="3:97" ht="15" customHeight="1" thickBot="1" x14ac:dyDescent="0.3">
      <c r="C10" s="106"/>
      <c r="D10" s="106"/>
      <c r="E10" s="106"/>
      <c r="F10" s="106"/>
      <c r="G10" s="106"/>
      <c r="H10" s="106"/>
      <c r="I10" s="106"/>
      <c r="J10" s="106"/>
      <c r="K10" s="106"/>
      <c r="L10" s="102"/>
      <c r="M10" s="102"/>
      <c r="N10" s="106"/>
      <c r="O10" s="106"/>
      <c r="P10" s="106"/>
      <c r="Q10" s="106"/>
      <c r="R10" s="106"/>
      <c r="S10" s="106"/>
      <c r="AG10" s="97">
        <f>AI10-AH10</f>
        <v>40</v>
      </c>
      <c r="AH10" s="101" t="s">
        <v>80</v>
      </c>
      <c r="AI10" s="97">
        <f>AK7</f>
        <v>45</v>
      </c>
      <c r="AO10" s="97">
        <f>AQ10-AP10</f>
        <v>59</v>
      </c>
      <c r="AP10" s="101" t="s">
        <v>82</v>
      </c>
      <c r="AQ10" s="97">
        <f>AS10</f>
        <v>60</v>
      </c>
      <c r="AS10" s="97">
        <f>AU10-AT10</f>
        <v>60</v>
      </c>
      <c r="AT10" s="101" t="s">
        <v>48</v>
      </c>
      <c r="AU10" s="97">
        <f>AW7</f>
        <v>62</v>
      </c>
      <c r="BE10" s="97">
        <f>BG10-BF10</f>
        <v>63</v>
      </c>
      <c r="BF10" s="101">
        <v>44</v>
      </c>
      <c r="BG10" s="97">
        <f>BI10</f>
        <v>107</v>
      </c>
      <c r="BI10" s="97">
        <f>BK10-BJ10</f>
        <v>107</v>
      </c>
      <c r="BJ10" s="101" t="s">
        <v>80</v>
      </c>
      <c r="BK10" s="97">
        <f>BM7</f>
        <v>112</v>
      </c>
      <c r="BV10" s="97">
        <f>BX10-BW10</f>
        <v>121</v>
      </c>
      <c r="BW10" s="101" t="s">
        <v>82</v>
      </c>
      <c r="BX10" s="97">
        <f>BZ10</f>
        <v>122</v>
      </c>
      <c r="BZ10" s="97">
        <f>CB10-CA10</f>
        <v>122</v>
      </c>
      <c r="CA10" s="101" t="s">
        <v>80</v>
      </c>
      <c r="CB10" s="97">
        <f>CD9</f>
        <v>127</v>
      </c>
      <c r="CI10" s="97">
        <f>CK10-CJ10</f>
        <v>131</v>
      </c>
      <c r="CJ10" s="101" t="s">
        <v>48</v>
      </c>
      <c r="CK10" s="97">
        <f>CM10</f>
        <v>133</v>
      </c>
      <c r="CM10" s="97">
        <f>CO10-CN10</f>
        <v>133</v>
      </c>
      <c r="CN10" s="101" t="s">
        <v>82</v>
      </c>
      <c r="CO10" s="97">
        <f>CQ10</f>
        <v>134</v>
      </c>
      <c r="CQ10" s="97">
        <f>CS10-CR10</f>
        <v>134</v>
      </c>
      <c r="CR10" s="101" t="s">
        <v>82</v>
      </c>
      <c r="CS10" s="97">
        <v>135</v>
      </c>
    </row>
    <row r="11" spans="3:97" ht="15" customHeight="1" x14ac:dyDescent="0.25">
      <c r="C11" s="108"/>
      <c r="D11" s="109"/>
      <c r="E11" s="109"/>
      <c r="F11" s="109"/>
      <c r="G11" s="109"/>
      <c r="H11" s="109"/>
      <c r="I11" s="109"/>
      <c r="J11" s="109"/>
      <c r="K11" s="109"/>
      <c r="L11" s="110"/>
      <c r="M11" s="110"/>
      <c r="N11" s="109"/>
      <c r="O11" s="109"/>
      <c r="P11" s="109"/>
      <c r="Q11" s="109"/>
      <c r="R11" s="109"/>
      <c r="S11" s="109"/>
      <c r="T11" s="111"/>
      <c r="BM11" s="97">
        <f>BK8+1</f>
        <v>112</v>
      </c>
      <c r="BN11" s="99" t="s">
        <v>156</v>
      </c>
      <c r="BO11" s="97">
        <f>BM11+BN13</f>
        <v>115</v>
      </c>
      <c r="BQ11" s="97">
        <f>BO11+1</f>
        <v>116</v>
      </c>
      <c r="BR11" s="99" t="s">
        <v>8</v>
      </c>
      <c r="BS11" s="97">
        <f>BQ11+BR13</f>
        <v>117</v>
      </c>
      <c r="CD11" s="97">
        <f>CB8+1</f>
        <v>126</v>
      </c>
      <c r="CE11" s="99" t="s">
        <v>130</v>
      </c>
      <c r="CF11" s="97">
        <f>CD11+CE13</f>
        <v>128</v>
      </c>
    </row>
    <row r="12" spans="3:97" ht="15" customHeight="1" x14ac:dyDescent="0.25">
      <c r="C12" s="277" t="s">
        <v>88</v>
      </c>
      <c r="D12" s="278"/>
      <c r="E12" s="278"/>
      <c r="F12" s="286" t="s">
        <v>87</v>
      </c>
      <c r="G12" s="286"/>
      <c r="H12" s="286"/>
      <c r="I12" s="286"/>
      <c r="J12" s="286"/>
      <c r="K12" s="286"/>
      <c r="L12" s="286"/>
      <c r="M12" s="286"/>
      <c r="N12" s="286"/>
      <c r="O12" s="286"/>
      <c r="P12" s="286"/>
      <c r="Q12" s="286"/>
      <c r="R12" s="286"/>
      <c r="S12" s="286"/>
      <c r="T12" s="287"/>
      <c r="U12" s="140"/>
      <c r="BM12" s="100">
        <f>BM13-BM11</f>
        <v>1</v>
      </c>
      <c r="BN12" s="275" t="s">
        <v>69</v>
      </c>
      <c r="BO12" s="276"/>
      <c r="BQ12" s="100">
        <f>BQ13-BQ11</f>
        <v>4</v>
      </c>
      <c r="BR12" s="275" t="s">
        <v>71</v>
      </c>
      <c r="BS12" s="276"/>
      <c r="CD12" s="100">
        <f>CD13-CD11</f>
        <v>1</v>
      </c>
      <c r="CE12" s="291" t="s">
        <v>75</v>
      </c>
      <c r="CF12" s="292"/>
    </row>
    <row r="13" spans="3:97" ht="15" customHeight="1" x14ac:dyDescent="0.25">
      <c r="C13" s="112"/>
      <c r="D13" s="106"/>
      <c r="E13" s="106"/>
      <c r="F13" s="106"/>
      <c r="G13" s="106"/>
      <c r="H13" s="106"/>
      <c r="I13" s="106"/>
      <c r="J13" s="106"/>
      <c r="K13" s="106"/>
      <c r="L13" s="106"/>
      <c r="M13" s="106"/>
      <c r="N13" s="106"/>
      <c r="O13" s="106"/>
      <c r="P13" s="106"/>
      <c r="Q13" s="106"/>
      <c r="R13" s="106"/>
      <c r="S13" s="106"/>
      <c r="T13" s="113"/>
      <c r="BM13" s="97">
        <f>BO13-BN13</f>
        <v>113</v>
      </c>
      <c r="BN13" s="101" t="s">
        <v>47</v>
      </c>
      <c r="BO13" s="97">
        <f>BM17</f>
        <v>116</v>
      </c>
      <c r="BQ13" s="97">
        <f>BS13-BR13</f>
        <v>120</v>
      </c>
      <c r="BR13" s="101" t="s">
        <v>82</v>
      </c>
      <c r="BS13" s="97">
        <f>BV10</f>
        <v>121</v>
      </c>
      <c r="CD13" s="97">
        <f>CF13-CE13</f>
        <v>127</v>
      </c>
      <c r="CE13" s="101" t="s">
        <v>48</v>
      </c>
      <c r="CF13" s="97">
        <f>CD17</f>
        <v>129</v>
      </c>
    </row>
    <row r="14" spans="3:97" ht="15" customHeight="1" x14ac:dyDescent="0.25">
      <c r="C14" s="282" t="s">
        <v>201</v>
      </c>
      <c r="D14" s="283"/>
      <c r="E14" s="283"/>
      <c r="F14" s="283"/>
      <c r="G14" s="284" t="s">
        <v>200</v>
      </c>
      <c r="H14" s="284"/>
      <c r="I14" s="284"/>
      <c r="J14" s="284"/>
      <c r="K14" s="284"/>
      <c r="L14" s="284"/>
      <c r="M14" s="284"/>
      <c r="N14" s="284"/>
      <c r="O14" s="284"/>
      <c r="P14" s="284"/>
      <c r="Q14" s="284"/>
      <c r="R14" s="284"/>
      <c r="S14" s="284"/>
      <c r="T14" s="285"/>
      <c r="U14" s="141"/>
      <c r="V14" s="141"/>
      <c r="W14" s="141"/>
    </row>
    <row r="15" spans="3:97" ht="15" customHeight="1" thickBot="1" x14ac:dyDescent="0.3">
      <c r="C15" s="142"/>
      <c r="D15" s="143"/>
      <c r="E15" s="143"/>
      <c r="F15" s="144"/>
      <c r="G15" s="143"/>
      <c r="H15" s="143"/>
      <c r="I15" s="143"/>
      <c r="J15" s="143"/>
      <c r="K15" s="143"/>
      <c r="L15" s="143"/>
      <c r="M15" s="143"/>
      <c r="N15" s="143"/>
      <c r="O15" s="143"/>
      <c r="P15" s="143"/>
      <c r="Q15" s="143"/>
      <c r="R15" s="143"/>
      <c r="S15" s="143"/>
      <c r="T15" s="145"/>
      <c r="BM15" s="97">
        <v>112</v>
      </c>
      <c r="BN15" s="99" t="s">
        <v>157</v>
      </c>
      <c r="BO15" s="97">
        <f>BM15+BN17</f>
        <v>116</v>
      </c>
      <c r="CD15" s="97">
        <f>CB8+1</f>
        <v>126</v>
      </c>
      <c r="CE15" s="99" t="s">
        <v>133</v>
      </c>
      <c r="CF15" s="97">
        <f>CD15+CE17</f>
        <v>128</v>
      </c>
    </row>
    <row r="16" spans="3:97" ht="15" customHeight="1" x14ac:dyDescent="0.25">
      <c r="D16" s="106"/>
      <c r="E16" s="106"/>
      <c r="F16" s="107"/>
      <c r="G16" s="106"/>
      <c r="H16" s="106"/>
      <c r="BM16" s="100">
        <f>BM17-BM15</f>
        <v>4</v>
      </c>
      <c r="BN16" s="275" t="s">
        <v>70</v>
      </c>
      <c r="BO16" s="276"/>
      <c r="CD16" s="100">
        <f>CD17-CD15</f>
        <v>3</v>
      </c>
      <c r="CE16" s="275" t="s">
        <v>76</v>
      </c>
      <c r="CF16" s="276"/>
    </row>
    <row r="17" spans="4:84" ht="15" customHeight="1" x14ac:dyDescent="0.25">
      <c r="F17" s="103" t="s">
        <v>16</v>
      </c>
      <c r="BM17" s="97">
        <f>BO17-BN17</f>
        <v>116</v>
      </c>
      <c r="BN17" s="101" t="s">
        <v>83</v>
      </c>
      <c r="BO17" s="97">
        <f>BQ13</f>
        <v>120</v>
      </c>
      <c r="CD17" s="97">
        <f>CF17-CE17</f>
        <v>129</v>
      </c>
      <c r="CE17" s="101" t="s">
        <v>48</v>
      </c>
      <c r="CF17" s="97">
        <f>CI10</f>
        <v>131</v>
      </c>
    </row>
    <row r="18" spans="4:84" ht="15" customHeight="1" x14ac:dyDescent="0.25">
      <c r="D18" s="281" t="s">
        <v>52</v>
      </c>
      <c r="E18" s="281"/>
      <c r="F18" s="104" t="s">
        <v>3</v>
      </c>
      <c r="G18" s="281" t="s">
        <v>53</v>
      </c>
      <c r="H18" s="281"/>
    </row>
    <row r="19" spans="4:84" ht="15" customHeight="1" x14ac:dyDescent="0.25">
      <c r="D19" s="281" t="s">
        <v>86</v>
      </c>
      <c r="E19" s="281"/>
      <c r="F19" s="288" t="s">
        <v>54</v>
      </c>
      <c r="G19" s="289"/>
      <c r="H19" s="290"/>
    </row>
    <row r="20" spans="4:84" ht="15" customHeight="1" x14ac:dyDescent="0.25">
      <c r="D20" s="281" t="s">
        <v>51</v>
      </c>
      <c r="E20" s="281"/>
      <c r="F20" s="105" t="s">
        <v>2</v>
      </c>
      <c r="G20" s="281" t="s">
        <v>50</v>
      </c>
      <c r="H20" s="281"/>
    </row>
    <row r="21" spans="4:84" ht="15" customHeight="1" x14ac:dyDescent="0.25"/>
    <row r="22" spans="4:84" ht="15" customHeight="1" x14ac:dyDescent="0.25"/>
    <row r="23" spans="4:84" ht="15" customHeight="1" x14ac:dyDescent="0.25"/>
    <row r="24" spans="4:84" ht="15" customHeight="1" x14ac:dyDescent="0.25"/>
    <row r="25" spans="4:84" ht="15" customHeight="1" x14ac:dyDescent="0.25"/>
    <row r="26" spans="4:84" ht="15" customHeight="1" x14ac:dyDescent="0.25"/>
    <row r="27" spans="4:84" ht="15" customHeight="1" x14ac:dyDescent="0.25"/>
    <row r="28" spans="4:84" ht="15" customHeight="1" x14ac:dyDescent="0.25"/>
    <row r="29" spans="4:84" ht="15" customHeight="1" x14ac:dyDescent="0.25"/>
    <row r="30" spans="4:84" ht="15" customHeight="1" x14ac:dyDescent="0.25"/>
    <row r="31" spans="4:84" ht="15" customHeight="1" x14ac:dyDescent="0.25"/>
    <row r="32" spans="4:84" ht="15" customHeight="1" x14ac:dyDescent="0.25"/>
    <row r="33" ht="15" customHeight="1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  <row r="38" ht="15" customHeight="1" x14ac:dyDescent="0.25"/>
    <row r="39" ht="15" customHeight="1" x14ac:dyDescent="0.25"/>
    <row r="40" ht="15" customHeight="1" x14ac:dyDescent="0.25"/>
    <row r="41" ht="15" customHeight="1" x14ac:dyDescent="0.25"/>
    <row r="42" ht="15" customHeight="1" x14ac:dyDescent="0.25"/>
    <row r="43" ht="15" customHeight="1" x14ac:dyDescent="0.25"/>
    <row r="44" ht="15" customHeight="1" x14ac:dyDescent="0.25"/>
    <row r="45" ht="15" customHeight="1" x14ac:dyDescent="0.25"/>
    <row r="46" ht="15" customHeight="1" x14ac:dyDescent="0.25"/>
    <row r="47" ht="15" customHeight="1" x14ac:dyDescent="0.25"/>
    <row r="48" ht="15" customHeight="1" x14ac:dyDescent="0.25"/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</sheetData>
  <mergeCells count="39">
    <mergeCell ref="CE16:CF16"/>
    <mergeCell ref="BN12:BO12"/>
    <mergeCell ref="BN16:BO16"/>
    <mergeCell ref="BR12:BS12"/>
    <mergeCell ref="CE8:CF8"/>
    <mergeCell ref="BW9:BX9"/>
    <mergeCell ref="CE12:CF12"/>
    <mergeCell ref="AH3:AI3"/>
    <mergeCell ref="AH9:AI9"/>
    <mergeCell ref="AL6:AM6"/>
    <mergeCell ref="AP3:AQ3"/>
    <mergeCell ref="AP9:AQ9"/>
    <mergeCell ref="D20:E20"/>
    <mergeCell ref="G18:H18"/>
    <mergeCell ref="G20:H20"/>
    <mergeCell ref="F19:H19"/>
    <mergeCell ref="D18:E18"/>
    <mergeCell ref="N6:O6"/>
    <mergeCell ref="R6:S6"/>
    <mergeCell ref="D19:E19"/>
    <mergeCell ref="C14:F14"/>
    <mergeCell ref="G14:T14"/>
    <mergeCell ref="F12:T12"/>
    <mergeCell ref="CR9:CS9"/>
    <mergeCell ref="C12:E12"/>
    <mergeCell ref="Z6:AA6"/>
    <mergeCell ref="V6:W6"/>
    <mergeCell ref="AD6:AE6"/>
    <mergeCell ref="CA9:CB9"/>
    <mergeCell ref="AT9:AU9"/>
    <mergeCell ref="AX6:AY6"/>
    <mergeCell ref="BB6:BC6"/>
    <mergeCell ref="BF9:BG9"/>
    <mergeCell ref="CJ9:CK9"/>
    <mergeCell ref="CN9:CO9"/>
    <mergeCell ref="BJ9:BK9"/>
    <mergeCell ref="BN6:BO6"/>
    <mergeCell ref="F6:G6"/>
    <mergeCell ref="J6:K6"/>
  </mergeCells>
  <phoneticPr fontId="14" type="noConversion"/>
  <pageMargins left="0.46666666666666701" right="0.27777777777777801" top="0.75" bottom="0.75" header="0.3" footer="0.3"/>
  <pageSetup scale="14" orientation="landscape" r:id="rId1"/>
  <headerFooter scaleWithDoc="0">
    <oddFooter>&amp;L&amp;8Fall 2017&amp;C&amp;8OLS37100&amp;R&amp;8Project Template - &amp;A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W129"/>
  <sheetViews>
    <sheetView zoomScale="80" zoomScaleNormal="80" workbookViewId="0">
      <pane ySplit="1" topLeftCell="A59" activePane="bottomLeft" state="frozen"/>
      <selection pane="bottomLeft" activeCell="J83" sqref="J83:K83"/>
    </sheetView>
  </sheetViews>
  <sheetFormatPr defaultColWidth="9.140625" defaultRowHeight="15" x14ac:dyDescent="0.25"/>
  <cols>
    <col min="1" max="1" width="4.85546875" style="4" customWidth="1"/>
    <col min="2" max="2" width="18.7109375" style="3" customWidth="1"/>
    <col min="3" max="3" width="6" style="3" customWidth="1"/>
    <col min="4" max="4" width="13.28515625" style="3" bestFit="1" customWidth="1"/>
    <col min="5" max="6" width="11.7109375" style="3" customWidth="1"/>
    <col min="7" max="7" width="11.42578125" style="4" customWidth="1"/>
    <col min="8" max="8" width="11" style="4" customWidth="1"/>
    <col min="9" max="17" width="10.7109375" style="3" customWidth="1"/>
    <col min="18" max="19" width="11.7109375" style="3" bestFit="1" customWidth="1"/>
    <col min="20" max="20" width="11.5703125" style="181" bestFit="1" customWidth="1"/>
    <col min="21" max="21" width="11.7109375" style="3" bestFit="1" customWidth="1"/>
    <col min="22" max="22" width="11.42578125" style="3" bestFit="1" customWidth="1"/>
    <col min="23" max="24" width="11.7109375" style="3" bestFit="1" customWidth="1"/>
    <col min="25" max="25" width="11.7109375" style="3" customWidth="1"/>
    <col min="26" max="27" width="11.7109375" style="3" bestFit="1" customWidth="1"/>
    <col min="28" max="28" width="11.85546875" style="172" customWidth="1"/>
    <col min="29" max="29" width="11.42578125" style="4" customWidth="1"/>
    <col min="30" max="30" width="7" style="3" customWidth="1"/>
    <col min="31" max="31" width="9.140625" style="3"/>
    <col min="32" max="32" width="20.42578125" style="3" customWidth="1"/>
    <col min="33" max="33" width="9.140625" style="3"/>
    <col min="34" max="34" width="2.140625" style="3" customWidth="1"/>
    <col min="35" max="16384" width="9.140625" style="3"/>
  </cols>
  <sheetData>
    <row r="1" spans="1:49" ht="15.75" customHeight="1" thickBot="1" x14ac:dyDescent="0.3">
      <c r="A1" s="67" t="s">
        <v>17</v>
      </c>
      <c r="B1" s="66" t="s">
        <v>14</v>
      </c>
      <c r="C1" s="66" t="s">
        <v>15</v>
      </c>
      <c r="D1" s="66" t="s">
        <v>18</v>
      </c>
      <c r="E1" s="66" t="s">
        <v>19</v>
      </c>
      <c r="F1" s="66" t="s">
        <v>20</v>
      </c>
      <c r="G1" s="66" t="s">
        <v>21</v>
      </c>
      <c r="H1" s="65" t="s">
        <v>22</v>
      </c>
      <c r="I1" s="223">
        <v>44337</v>
      </c>
      <c r="J1" s="223">
        <v>44344</v>
      </c>
      <c r="K1" s="223">
        <f t="shared" ref="K1:R1" si="0">J1+7</f>
        <v>44351</v>
      </c>
      <c r="L1" s="223">
        <f t="shared" si="0"/>
        <v>44358</v>
      </c>
      <c r="M1" s="223">
        <f t="shared" si="0"/>
        <v>44365</v>
      </c>
      <c r="N1" s="223">
        <f t="shared" si="0"/>
        <v>44372</v>
      </c>
      <c r="O1" s="223">
        <f t="shared" si="0"/>
        <v>44379</v>
      </c>
      <c r="P1" s="223">
        <f t="shared" si="0"/>
        <v>44386</v>
      </c>
      <c r="Q1" s="223">
        <f t="shared" si="0"/>
        <v>44393</v>
      </c>
      <c r="R1" s="223">
        <f t="shared" si="0"/>
        <v>44400</v>
      </c>
      <c r="S1" s="223">
        <f t="shared" ref="S1" si="1">R1+7</f>
        <v>44407</v>
      </c>
      <c r="T1" s="223">
        <f t="shared" ref="T1" si="2">S1+7</f>
        <v>44414</v>
      </c>
      <c r="U1" s="223">
        <f t="shared" ref="U1" si="3">T1+7</f>
        <v>44421</v>
      </c>
      <c r="V1" s="223">
        <f t="shared" ref="V1" si="4">U1+7</f>
        <v>44428</v>
      </c>
      <c r="W1" s="223">
        <f t="shared" ref="W1" si="5">V1+7</f>
        <v>44435</v>
      </c>
      <c r="X1" s="223">
        <f t="shared" ref="X1" si="6">W1+7</f>
        <v>44442</v>
      </c>
      <c r="Y1" s="223">
        <f t="shared" ref="Y1" si="7">X1+7</f>
        <v>44449</v>
      </c>
      <c r="Z1" s="223">
        <f t="shared" ref="Z1" si="8">Y1+7</f>
        <v>44456</v>
      </c>
      <c r="AA1" s="179">
        <v>44463</v>
      </c>
      <c r="AB1" s="340" t="s">
        <v>23</v>
      </c>
      <c r="AC1" s="341"/>
    </row>
    <row r="2" spans="1:49" ht="15.75" customHeight="1" x14ac:dyDescent="0.35">
      <c r="A2" s="302" t="s">
        <v>6</v>
      </c>
      <c r="B2" s="316" t="s">
        <v>240</v>
      </c>
      <c r="C2" s="308">
        <v>3</v>
      </c>
      <c r="D2" s="293">
        <f>Budget!J7+Budget!K7</f>
        <v>1859.625</v>
      </c>
      <c r="E2" s="296">
        <f>Budget!L7+Budget!M7</f>
        <v>0</v>
      </c>
      <c r="F2" s="296">
        <f>Budget!N7</f>
        <v>1859.625</v>
      </c>
      <c r="G2" s="317">
        <v>100</v>
      </c>
      <c r="H2" s="46"/>
      <c r="I2" s="46"/>
      <c r="J2" s="44"/>
      <c r="K2" s="358">
        <f>F2</f>
        <v>1859.625</v>
      </c>
      <c r="L2" s="359"/>
      <c r="M2" s="359"/>
      <c r="N2" s="359"/>
      <c r="O2" s="359"/>
      <c r="P2" s="360"/>
      <c r="Q2" s="360"/>
      <c r="R2" s="359"/>
      <c r="S2" s="359"/>
      <c r="T2" s="361"/>
      <c r="U2" s="359"/>
      <c r="V2" s="359"/>
      <c r="W2" s="359"/>
      <c r="X2" s="359"/>
      <c r="Y2" s="359"/>
      <c r="Z2" s="359"/>
      <c r="AA2" s="359"/>
      <c r="AB2" s="170">
        <f t="shared" ref="AB2:AB33" si="9">SUM(K2:Z2)</f>
        <v>1859.625</v>
      </c>
      <c r="AC2" s="45" t="s">
        <v>20</v>
      </c>
      <c r="AE2" s="342" t="s">
        <v>24</v>
      </c>
      <c r="AF2" s="343"/>
      <c r="AG2" s="343"/>
      <c r="AH2" s="343"/>
      <c r="AI2" s="343"/>
      <c r="AJ2" s="343"/>
      <c r="AK2" s="343"/>
      <c r="AL2" s="343"/>
      <c r="AM2" s="343"/>
      <c r="AN2" s="343"/>
      <c r="AO2" s="343"/>
      <c r="AP2" s="343"/>
      <c r="AQ2" s="343"/>
      <c r="AR2" s="343"/>
      <c r="AS2" s="343"/>
      <c r="AT2" s="343"/>
      <c r="AU2" s="343"/>
      <c r="AV2" s="343"/>
      <c r="AW2" s="344"/>
    </row>
    <row r="3" spans="1:49" ht="15" customHeight="1" x14ac:dyDescent="0.3">
      <c r="A3" s="303"/>
      <c r="B3" s="306"/>
      <c r="C3" s="306"/>
      <c r="D3" s="294"/>
      <c r="E3" s="297"/>
      <c r="F3" s="297"/>
      <c r="G3" s="300"/>
      <c r="H3" s="44"/>
      <c r="I3" s="44"/>
      <c r="J3" s="44"/>
      <c r="K3" s="362">
        <f>F2</f>
        <v>1859.625</v>
      </c>
      <c r="L3" s="363"/>
      <c r="M3" s="363"/>
      <c r="N3" s="363"/>
      <c r="O3" s="363"/>
      <c r="P3" s="364"/>
      <c r="Q3" s="364"/>
      <c r="R3" s="363"/>
      <c r="S3" s="363"/>
      <c r="T3" s="365"/>
      <c r="U3" s="363"/>
      <c r="V3" s="363"/>
      <c r="W3" s="363"/>
      <c r="X3" s="363"/>
      <c r="Y3" s="363"/>
      <c r="Z3" s="363"/>
      <c r="AA3" s="363"/>
      <c r="AB3" s="176">
        <f t="shared" si="9"/>
        <v>1859.625</v>
      </c>
      <c r="AC3" s="43" t="s">
        <v>25</v>
      </c>
      <c r="AE3" s="64" t="s">
        <v>26</v>
      </c>
      <c r="AF3" s="345" t="s">
        <v>227</v>
      </c>
      <c r="AG3" s="345"/>
      <c r="AH3" s="345"/>
      <c r="AI3" s="63"/>
      <c r="AJ3" s="62" t="s">
        <v>27</v>
      </c>
      <c r="AK3" s="346"/>
      <c r="AL3" s="346"/>
      <c r="AM3" s="90"/>
      <c r="AN3" s="90"/>
      <c r="AO3" s="61"/>
      <c r="AP3" s="61"/>
      <c r="AQ3" s="61"/>
      <c r="AR3" s="61"/>
      <c r="AS3" s="61"/>
      <c r="AT3" s="61"/>
      <c r="AU3" s="61"/>
      <c r="AV3" s="61"/>
      <c r="AW3" s="31"/>
    </row>
    <row r="4" spans="1:49" ht="15" customHeight="1" thickBot="1" x14ac:dyDescent="0.35">
      <c r="A4" s="304"/>
      <c r="B4" s="307"/>
      <c r="C4" s="307"/>
      <c r="D4" s="295"/>
      <c r="E4" s="298"/>
      <c r="F4" s="298"/>
      <c r="G4" s="301"/>
      <c r="H4" s="42"/>
      <c r="I4" s="42"/>
      <c r="J4" s="42"/>
      <c r="K4" s="366">
        <f>F2</f>
        <v>1859.625</v>
      </c>
      <c r="L4" s="367"/>
      <c r="M4" s="367"/>
      <c r="N4" s="367"/>
      <c r="O4" s="367"/>
      <c r="P4" s="368"/>
      <c r="Q4" s="368"/>
      <c r="R4" s="367"/>
      <c r="S4" s="367"/>
      <c r="T4" s="369"/>
      <c r="U4" s="367"/>
      <c r="V4" s="367"/>
      <c r="W4" s="367"/>
      <c r="X4" s="367"/>
      <c r="Y4" s="367"/>
      <c r="Z4" s="367"/>
      <c r="AA4" s="363"/>
      <c r="AB4" s="177">
        <f t="shared" si="9"/>
        <v>1859.625</v>
      </c>
      <c r="AC4" s="41" t="s">
        <v>28</v>
      </c>
      <c r="AE4" s="64" t="s">
        <v>11</v>
      </c>
      <c r="AF4" s="347" t="s">
        <v>233</v>
      </c>
      <c r="AG4" s="347"/>
      <c r="AH4" s="347"/>
      <c r="AI4" s="63"/>
      <c r="AJ4" s="62" t="s">
        <v>0</v>
      </c>
      <c r="AK4" s="348"/>
      <c r="AL4" s="348"/>
      <c r="AM4" s="90"/>
      <c r="AN4" s="90"/>
      <c r="AO4" s="61"/>
      <c r="AP4" s="61"/>
      <c r="AQ4" s="61"/>
      <c r="AR4" s="61"/>
      <c r="AS4" s="61"/>
      <c r="AT4" s="61"/>
      <c r="AU4" s="61"/>
      <c r="AV4" s="61"/>
      <c r="AW4" s="60"/>
    </row>
    <row r="5" spans="1:49" ht="15" customHeight="1" thickBot="1" x14ac:dyDescent="0.35">
      <c r="A5" s="310" t="s">
        <v>97</v>
      </c>
      <c r="B5" s="305" t="s">
        <v>139</v>
      </c>
      <c r="C5" s="308">
        <v>2</v>
      </c>
      <c r="D5" s="293">
        <f>Budget!J8+Budget!K8</f>
        <v>1590.3</v>
      </c>
      <c r="E5" s="296">
        <f>Budget!L8+Budget!M8</f>
        <v>0</v>
      </c>
      <c r="F5" s="296">
        <f>Budget!N8</f>
        <v>1590.3</v>
      </c>
      <c r="G5" s="299" t="s">
        <v>226</v>
      </c>
      <c r="H5" s="46"/>
      <c r="I5" s="46"/>
      <c r="J5" s="46"/>
      <c r="K5" s="358">
        <f>F5/2</f>
        <v>795.15</v>
      </c>
      <c r="L5" s="359">
        <f>F5/2</f>
        <v>795.15</v>
      </c>
      <c r="M5" s="359"/>
      <c r="N5" s="359"/>
      <c r="O5" s="359"/>
      <c r="P5" s="360"/>
      <c r="Q5" s="360"/>
      <c r="R5" s="359"/>
      <c r="S5" s="359"/>
      <c r="T5" s="361"/>
      <c r="U5" s="359"/>
      <c r="V5" s="359"/>
      <c r="W5" s="359"/>
      <c r="X5" s="359"/>
      <c r="Y5" s="359"/>
      <c r="Z5" s="359"/>
      <c r="AA5" s="359"/>
      <c r="AB5" s="170">
        <f t="shared" si="9"/>
        <v>1590.3</v>
      </c>
      <c r="AC5" s="45" t="s">
        <v>20</v>
      </c>
      <c r="AE5" s="59"/>
      <c r="AF5" s="58"/>
      <c r="AG5" s="58"/>
      <c r="AH5" s="58"/>
      <c r="AI5" s="57"/>
      <c r="AJ5" s="334"/>
      <c r="AK5" s="334"/>
      <c r="AL5" s="56"/>
      <c r="AM5" s="56"/>
      <c r="AN5" s="14"/>
      <c r="AO5" s="14"/>
      <c r="AP5" s="14"/>
      <c r="AQ5" s="14"/>
      <c r="AR5" s="14"/>
      <c r="AS5" s="14"/>
      <c r="AT5" s="14"/>
      <c r="AU5" s="14"/>
      <c r="AV5" s="14"/>
      <c r="AW5" s="55"/>
    </row>
    <row r="6" spans="1:49" ht="15" customHeight="1" x14ac:dyDescent="0.3">
      <c r="A6" s="311"/>
      <c r="B6" s="306"/>
      <c r="C6" s="306"/>
      <c r="D6" s="294"/>
      <c r="E6" s="297"/>
      <c r="F6" s="297"/>
      <c r="G6" s="300"/>
      <c r="H6" s="44"/>
      <c r="I6" s="44"/>
      <c r="J6" s="44"/>
      <c r="K6" s="362">
        <f>F5/2</f>
        <v>795.15</v>
      </c>
      <c r="L6" s="363">
        <f>F5/2</f>
        <v>795.15</v>
      </c>
      <c r="M6" s="363"/>
      <c r="N6" s="363"/>
      <c r="O6" s="363"/>
      <c r="P6" s="364"/>
      <c r="Q6" s="364"/>
      <c r="R6" s="363"/>
      <c r="S6" s="363"/>
      <c r="T6" s="365"/>
      <c r="U6" s="363"/>
      <c r="V6" s="363"/>
      <c r="W6" s="363"/>
      <c r="X6" s="363"/>
      <c r="Y6" s="363"/>
      <c r="Z6" s="363"/>
      <c r="AA6" s="363"/>
      <c r="AB6" s="176">
        <f t="shared" si="9"/>
        <v>1590.3</v>
      </c>
      <c r="AC6" s="43" t="s">
        <v>25</v>
      </c>
      <c r="AE6" s="335" t="s">
        <v>29</v>
      </c>
      <c r="AF6" s="336"/>
      <c r="AG6" s="54"/>
      <c r="AH6" s="337" t="s">
        <v>30</v>
      </c>
      <c r="AI6" s="338"/>
      <c r="AJ6" s="338"/>
      <c r="AK6" s="338"/>
      <c r="AL6" s="338"/>
      <c r="AM6" s="338"/>
      <c r="AN6" s="338"/>
      <c r="AO6" s="338"/>
      <c r="AP6" s="338"/>
      <c r="AQ6" s="338"/>
      <c r="AR6" s="338"/>
      <c r="AS6" s="338"/>
      <c r="AT6" s="338"/>
      <c r="AU6" s="338"/>
      <c r="AV6" s="338"/>
      <c r="AW6" s="339"/>
    </row>
    <row r="7" spans="1:49" ht="15" customHeight="1" thickBot="1" x14ac:dyDescent="0.3">
      <c r="A7" s="312"/>
      <c r="B7" s="307"/>
      <c r="C7" s="307"/>
      <c r="D7" s="295"/>
      <c r="E7" s="298"/>
      <c r="F7" s="298"/>
      <c r="G7" s="301"/>
      <c r="H7" s="42"/>
      <c r="I7" s="42"/>
      <c r="J7" s="42"/>
      <c r="K7" s="366">
        <f>F5/2</f>
        <v>795.15</v>
      </c>
      <c r="L7" s="367">
        <f>F5/2</f>
        <v>795.15</v>
      </c>
      <c r="M7" s="367"/>
      <c r="N7" s="367"/>
      <c r="O7" s="367"/>
      <c r="P7" s="368"/>
      <c r="Q7" s="368"/>
      <c r="R7" s="367"/>
      <c r="S7" s="367"/>
      <c r="T7" s="369"/>
      <c r="U7" s="367"/>
      <c r="V7" s="367"/>
      <c r="W7" s="367"/>
      <c r="X7" s="367"/>
      <c r="Y7" s="367"/>
      <c r="Z7" s="367"/>
      <c r="AA7" s="363"/>
      <c r="AB7" s="177">
        <f t="shared" si="9"/>
        <v>1590.3</v>
      </c>
      <c r="AC7" s="41" t="s">
        <v>28</v>
      </c>
      <c r="AE7" s="51" t="str">
        <f t="shared" ref="AE7:AE11" si="10">C91</f>
        <v>SV =</v>
      </c>
      <c r="AF7" s="33">
        <f>D91</f>
        <v>0</v>
      </c>
      <c r="AG7" s="50"/>
      <c r="AH7" s="327" t="s">
        <v>31</v>
      </c>
      <c r="AI7" s="328"/>
      <c r="AJ7" s="328"/>
      <c r="AK7" s="328"/>
      <c r="AL7" s="328"/>
      <c r="AM7" s="328"/>
      <c r="AN7" s="328"/>
      <c r="AO7" s="328"/>
      <c r="AP7" s="328"/>
      <c r="AQ7" s="328"/>
      <c r="AR7" s="328"/>
      <c r="AS7" s="328"/>
      <c r="AT7" s="328"/>
      <c r="AU7" s="328"/>
      <c r="AV7" s="328"/>
      <c r="AW7" s="329"/>
    </row>
    <row r="8" spans="1:49" ht="15" customHeight="1" x14ac:dyDescent="0.25">
      <c r="A8" s="310" t="s">
        <v>140</v>
      </c>
      <c r="B8" s="305" t="s">
        <v>141</v>
      </c>
      <c r="C8" s="308">
        <v>15</v>
      </c>
      <c r="D8" s="293">
        <f>Budget!J9+Budget!K9</f>
        <v>1551.825</v>
      </c>
      <c r="E8" s="296">
        <f>Budget!L9+Budget!M9</f>
        <v>0</v>
      </c>
      <c r="F8" s="296">
        <f>Budget!N9</f>
        <v>1551.825</v>
      </c>
      <c r="G8" s="309" t="s">
        <v>226</v>
      </c>
      <c r="H8" s="46"/>
      <c r="I8" s="46"/>
      <c r="J8" s="46"/>
      <c r="K8" s="358"/>
      <c r="L8" s="359"/>
      <c r="M8" s="359">
        <f>F8/2</f>
        <v>775.91250000000002</v>
      </c>
      <c r="N8" s="359">
        <f>F8/2</f>
        <v>775.91250000000002</v>
      </c>
      <c r="O8" s="359"/>
      <c r="P8" s="360"/>
      <c r="Q8" s="360"/>
      <c r="R8" s="359"/>
      <c r="S8" s="359"/>
      <c r="T8" s="361"/>
      <c r="U8" s="359"/>
      <c r="V8" s="359"/>
      <c r="W8" s="359"/>
      <c r="X8" s="359"/>
      <c r="Y8" s="359"/>
      <c r="Z8" s="359"/>
      <c r="AA8" s="359"/>
      <c r="AB8" s="170">
        <f t="shared" si="9"/>
        <v>1551.825</v>
      </c>
      <c r="AC8" s="45" t="s">
        <v>20</v>
      </c>
      <c r="AE8" s="51" t="str">
        <f t="shared" si="10"/>
        <v>CV =</v>
      </c>
      <c r="AF8" s="33">
        <f>D92</f>
        <v>-6020</v>
      </c>
      <c r="AG8" s="50"/>
      <c r="AH8" s="333" t="s">
        <v>234</v>
      </c>
      <c r="AI8" s="321"/>
      <c r="AJ8" s="321"/>
      <c r="AK8" s="321"/>
      <c r="AL8" s="321"/>
      <c r="AM8" s="321"/>
      <c r="AN8" s="321"/>
      <c r="AO8" s="321"/>
      <c r="AP8" s="321"/>
      <c r="AQ8" s="321"/>
      <c r="AR8" s="321"/>
      <c r="AS8" s="321"/>
      <c r="AT8" s="321"/>
      <c r="AU8" s="321"/>
      <c r="AV8" s="321"/>
      <c r="AW8" s="322"/>
    </row>
    <row r="9" spans="1:49" ht="15" customHeight="1" x14ac:dyDescent="0.25">
      <c r="A9" s="311"/>
      <c r="B9" s="306"/>
      <c r="C9" s="306"/>
      <c r="D9" s="294"/>
      <c r="E9" s="297"/>
      <c r="F9" s="297"/>
      <c r="G9" s="300"/>
      <c r="H9" s="44"/>
      <c r="I9" s="44"/>
      <c r="J9" s="44"/>
      <c r="K9" s="362"/>
      <c r="L9" s="363"/>
      <c r="M9" s="363">
        <f>F8/2</f>
        <v>775.91250000000002</v>
      </c>
      <c r="N9" s="363">
        <f>F8/2</f>
        <v>775.91250000000002</v>
      </c>
      <c r="O9" s="363"/>
      <c r="P9" s="364"/>
      <c r="Q9" s="364"/>
      <c r="R9" s="363"/>
      <c r="S9" s="363"/>
      <c r="T9" s="365"/>
      <c r="U9" s="363"/>
      <c r="V9" s="363"/>
      <c r="W9" s="363"/>
      <c r="X9" s="363"/>
      <c r="Y9" s="363"/>
      <c r="Z9" s="363"/>
      <c r="AA9" s="363"/>
      <c r="AB9" s="176">
        <f t="shared" si="9"/>
        <v>1551.825</v>
      </c>
      <c r="AC9" s="43" t="s">
        <v>25</v>
      </c>
      <c r="AE9" s="51" t="str">
        <f t="shared" si="10"/>
        <v>Planned % Complete =</v>
      </c>
      <c r="AF9" s="53">
        <f>D93</f>
        <v>0.98810324396178628</v>
      </c>
      <c r="AG9" s="52"/>
      <c r="AH9" s="323"/>
      <c r="AI9" s="321"/>
      <c r="AJ9" s="321"/>
      <c r="AK9" s="321"/>
      <c r="AL9" s="321"/>
      <c r="AM9" s="321"/>
      <c r="AN9" s="321"/>
      <c r="AO9" s="321"/>
      <c r="AP9" s="321"/>
      <c r="AQ9" s="321"/>
      <c r="AR9" s="321"/>
      <c r="AS9" s="321"/>
      <c r="AT9" s="321"/>
      <c r="AU9" s="321"/>
      <c r="AV9" s="321"/>
      <c r="AW9" s="322"/>
    </row>
    <row r="10" spans="1:49" ht="15" customHeight="1" thickBot="1" x14ac:dyDescent="0.3">
      <c r="A10" s="312"/>
      <c r="B10" s="307"/>
      <c r="C10" s="307"/>
      <c r="D10" s="295"/>
      <c r="E10" s="298"/>
      <c r="F10" s="298"/>
      <c r="G10" s="301"/>
      <c r="H10" s="42"/>
      <c r="I10" s="42"/>
      <c r="J10" s="42"/>
      <c r="K10" s="366"/>
      <c r="L10" s="367"/>
      <c r="M10" s="367">
        <f>F8/2</f>
        <v>775.91250000000002</v>
      </c>
      <c r="N10" s="367">
        <f>F8/2</f>
        <v>775.91250000000002</v>
      </c>
      <c r="O10" s="367"/>
      <c r="P10" s="368"/>
      <c r="Q10" s="368"/>
      <c r="R10" s="367"/>
      <c r="S10" s="367"/>
      <c r="T10" s="369"/>
      <c r="U10" s="367"/>
      <c r="V10" s="367"/>
      <c r="W10" s="367"/>
      <c r="X10" s="367"/>
      <c r="Y10" s="367"/>
      <c r="Z10" s="367"/>
      <c r="AA10" s="363"/>
      <c r="AB10" s="177">
        <f t="shared" si="9"/>
        <v>1551.825</v>
      </c>
      <c r="AC10" s="41" t="s">
        <v>28</v>
      </c>
      <c r="AE10" s="51" t="str">
        <f t="shared" si="10"/>
        <v>PCB =</v>
      </c>
      <c r="AF10" s="53">
        <f>D94</f>
        <v>0.99999999999999989</v>
      </c>
      <c r="AG10" s="52"/>
      <c r="AH10" s="323"/>
      <c r="AI10" s="321"/>
      <c r="AJ10" s="321"/>
      <c r="AK10" s="321"/>
      <c r="AL10" s="321"/>
      <c r="AM10" s="321"/>
      <c r="AN10" s="321"/>
      <c r="AO10" s="321"/>
      <c r="AP10" s="321"/>
      <c r="AQ10" s="321"/>
      <c r="AR10" s="321"/>
      <c r="AS10" s="321"/>
      <c r="AT10" s="321"/>
      <c r="AU10" s="321"/>
      <c r="AV10" s="321"/>
      <c r="AW10" s="322"/>
    </row>
    <row r="11" spans="1:49" ht="15" customHeight="1" x14ac:dyDescent="0.25">
      <c r="A11" s="310" t="s">
        <v>99</v>
      </c>
      <c r="B11" s="305" t="s">
        <v>142</v>
      </c>
      <c r="C11" s="308">
        <v>1</v>
      </c>
      <c r="D11" s="293">
        <f>Budget!J10+Budget!K10</f>
        <v>1818.585</v>
      </c>
      <c r="E11" s="296">
        <f>Budget!L10+Budget!M10</f>
        <v>0</v>
      </c>
      <c r="F11" s="296">
        <f>Budget!N10</f>
        <v>1818.585</v>
      </c>
      <c r="G11" s="317">
        <v>100</v>
      </c>
      <c r="H11" s="46"/>
      <c r="I11" s="46"/>
      <c r="J11" s="46"/>
      <c r="K11" s="358"/>
      <c r="L11" s="359"/>
      <c r="M11" s="359"/>
      <c r="N11" s="359">
        <f>F11</f>
        <v>1818.585</v>
      </c>
      <c r="O11" s="359"/>
      <c r="P11" s="360"/>
      <c r="Q11" s="360"/>
      <c r="R11" s="359"/>
      <c r="S11" s="359"/>
      <c r="T11" s="361"/>
      <c r="U11" s="359"/>
      <c r="V11" s="359"/>
      <c r="W11" s="359"/>
      <c r="X11" s="359"/>
      <c r="Y11" s="359"/>
      <c r="Z11" s="359"/>
      <c r="AA11" s="359"/>
      <c r="AB11" s="170">
        <f t="shared" si="9"/>
        <v>1818.585</v>
      </c>
      <c r="AC11" s="45" t="s">
        <v>20</v>
      </c>
      <c r="AE11" s="51" t="str">
        <f t="shared" si="10"/>
        <v>PCC =</v>
      </c>
      <c r="AF11" s="53">
        <f>D95</f>
        <v>0.99999999999999989</v>
      </c>
      <c r="AG11" s="52"/>
      <c r="AH11" s="323"/>
      <c r="AI11" s="321"/>
      <c r="AJ11" s="321"/>
      <c r="AK11" s="321"/>
      <c r="AL11" s="321"/>
      <c r="AM11" s="321"/>
      <c r="AN11" s="321"/>
      <c r="AO11" s="321"/>
      <c r="AP11" s="321"/>
      <c r="AQ11" s="321"/>
      <c r="AR11" s="321"/>
      <c r="AS11" s="321"/>
      <c r="AT11" s="321"/>
      <c r="AU11" s="321"/>
      <c r="AV11" s="321"/>
      <c r="AW11" s="322"/>
    </row>
    <row r="12" spans="1:49" ht="15" customHeight="1" x14ac:dyDescent="0.25">
      <c r="A12" s="311"/>
      <c r="B12" s="306"/>
      <c r="C12" s="306"/>
      <c r="D12" s="294"/>
      <c r="E12" s="297"/>
      <c r="F12" s="297"/>
      <c r="G12" s="300"/>
      <c r="H12" s="44"/>
      <c r="I12" s="44"/>
      <c r="J12" s="44"/>
      <c r="K12" s="362"/>
      <c r="L12" s="363"/>
      <c r="M12" s="363"/>
      <c r="N12" s="363">
        <f>F11</f>
        <v>1818.585</v>
      </c>
      <c r="O12" s="363"/>
      <c r="P12" s="364"/>
      <c r="Q12" s="364"/>
      <c r="R12" s="363"/>
      <c r="S12" s="363"/>
      <c r="T12" s="365"/>
      <c r="U12" s="363"/>
      <c r="V12" s="363"/>
      <c r="W12" s="363"/>
      <c r="X12" s="363"/>
      <c r="Y12" s="363"/>
      <c r="Z12" s="363"/>
      <c r="AA12" s="363"/>
      <c r="AB12" s="176">
        <f t="shared" si="9"/>
        <v>1818.585</v>
      </c>
      <c r="AC12" s="43" t="s">
        <v>25</v>
      </c>
      <c r="AE12" s="51" t="s">
        <v>32</v>
      </c>
      <c r="AF12" s="33">
        <f>Z90</f>
        <v>500000.29500000004</v>
      </c>
      <c r="AG12" s="50"/>
      <c r="AH12" s="323"/>
      <c r="AI12" s="321"/>
      <c r="AJ12" s="321"/>
      <c r="AK12" s="321"/>
      <c r="AL12" s="321"/>
      <c r="AM12" s="321"/>
      <c r="AN12" s="321"/>
      <c r="AO12" s="321"/>
      <c r="AP12" s="321"/>
      <c r="AQ12" s="321"/>
      <c r="AR12" s="321"/>
      <c r="AS12" s="321"/>
      <c r="AT12" s="321"/>
      <c r="AU12" s="321"/>
      <c r="AV12" s="321"/>
      <c r="AW12" s="322"/>
    </row>
    <row r="13" spans="1:49" ht="15" customHeight="1" thickBot="1" x14ac:dyDescent="0.3">
      <c r="A13" s="312"/>
      <c r="B13" s="307"/>
      <c r="C13" s="307"/>
      <c r="D13" s="295"/>
      <c r="E13" s="298"/>
      <c r="F13" s="298"/>
      <c r="G13" s="301"/>
      <c r="H13" s="42"/>
      <c r="I13" s="42"/>
      <c r="J13" s="42"/>
      <c r="K13" s="366"/>
      <c r="L13" s="367"/>
      <c r="M13" s="367"/>
      <c r="N13" s="367">
        <f>F11</f>
        <v>1818.585</v>
      </c>
      <c r="O13" s="367"/>
      <c r="P13" s="368"/>
      <c r="Q13" s="368"/>
      <c r="R13" s="367"/>
      <c r="S13" s="367"/>
      <c r="T13" s="369"/>
      <c r="U13" s="367"/>
      <c r="V13" s="367"/>
      <c r="W13" s="367"/>
      <c r="X13" s="367"/>
      <c r="Y13" s="367"/>
      <c r="Z13" s="367"/>
      <c r="AA13" s="363"/>
      <c r="AB13" s="177">
        <f t="shared" si="9"/>
        <v>1818.585</v>
      </c>
      <c r="AC13" s="41" t="s">
        <v>28</v>
      </c>
      <c r="AE13" s="51" t="str">
        <f>C96</f>
        <v>EACf =</v>
      </c>
      <c r="AF13" s="33">
        <f>D96</f>
        <v>506020.29500000004</v>
      </c>
      <c r="AG13" s="50"/>
      <c r="AH13" s="323"/>
      <c r="AI13" s="321"/>
      <c r="AJ13" s="321"/>
      <c r="AK13" s="321"/>
      <c r="AL13" s="321"/>
      <c r="AM13" s="321"/>
      <c r="AN13" s="321"/>
      <c r="AO13" s="321"/>
      <c r="AP13" s="321"/>
      <c r="AQ13" s="321"/>
      <c r="AR13" s="321"/>
      <c r="AS13" s="321"/>
      <c r="AT13" s="321"/>
      <c r="AU13" s="321"/>
      <c r="AV13" s="321"/>
      <c r="AW13" s="322"/>
    </row>
    <row r="14" spans="1:49" ht="15" customHeight="1" x14ac:dyDescent="0.25">
      <c r="A14" s="310" t="s">
        <v>101</v>
      </c>
      <c r="B14" s="305" t="s">
        <v>143</v>
      </c>
      <c r="C14" s="308">
        <v>1</v>
      </c>
      <c r="D14" s="293">
        <f>Budget!J11+Budget!K11</f>
        <v>1100.385</v>
      </c>
      <c r="E14" s="296">
        <f>Budget!L11+Budget!M11</f>
        <v>0</v>
      </c>
      <c r="F14" s="296">
        <f>Budget!N11</f>
        <v>1100.385</v>
      </c>
      <c r="G14" s="317">
        <v>100</v>
      </c>
      <c r="H14" s="46"/>
      <c r="I14" s="46"/>
      <c r="J14" s="46"/>
      <c r="K14" s="358"/>
      <c r="L14" s="359"/>
      <c r="M14" s="359"/>
      <c r="N14" s="359">
        <f>F14</f>
        <v>1100.385</v>
      </c>
      <c r="O14" s="359"/>
      <c r="P14" s="360"/>
      <c r="Q14" s="360"/>
      <c r="R14" s="359"/>
      <c r="S14" s="359"/>
      <c r="T14" s="361"/>
      <c r="U14" s="359"/>
      <c r="V14" s="359"/>
      <c r="W14" s="359"/>
      <c r="X14" s="359"/>
      <c r="Y14" s="359"/>
      <c r="Z14" s="359"/>
      <c r="AA14" s="359"/>
      <c r="AB14" s="170">
        <f t="shared" si="9"/>
        <v>1100.385</v>
      </c>
      <c r="AC14" s="45" t="s">
        <v>20</v>
      </c>
      <c r="AE14" s="49"/>
      <c r="AF14" s="35"/>
      <c r="AG14" s="20"/>
      <c r="AH14" s="323"/>
      <c r="AI14" s="321"/>
      <c r="AJ14" s="321"/>
      <c r="AK14" s="321"/>
      <c r="AL14" s="321"/>
      <c r="AM14" s="321"/>
      <c r="AN14" s="321"/>
      <c r="AO14" s="321"/>
      <c r="AP14" s="321"/>
      <c r="AQ14" s="321"/>
      <c r="AR14" s="321"/>
      <c r="AS14" s="321"/>
      <c r="AT14" s="321"/>
      <c r="AU14" s="321"/>
      <c r="AV14" s="321"/>
      <c r="AW14" s="322"/>
    </row>
    <row r="15" spans="1:49" ht="15" customHeight="1" x14ac:dyDescent="0.25">
      <c r="A15" s="311"/>
      <c r="B15" s="306"/>
      <c r="C15" s="306"/>
      <c r="D15" s="294"/>
      <c r="E15" s="297"/>
      <c r="F15" s="297"/>
      <c r="G15" s="300"/>
      <c r="H15" s="44"/>
      <c r="I15" s="44"/>
      <c r="J15" s="44"/>
      <c r="K15" s="362"/>
      <c r="L15" s="363"/>
      <c r="M15" s="363"/>
      <c r="N15" s="363">
        <f>F14</f>
        <v>1100.385</v>
      </c>
      <c r="O15" s="363"/>
      <c r="P15" s="364"/>
      <c r="Q15" s="364"/>
      <c r="R15" s="363"/>
      <c r="S15" s="363"/>
      <c r="T15" s="365"/>
      <c r="U15" s="363"/>
      <c r="V15" s="363"/>
      <c r="W15" s="363"/>
      <c r="X15" s="363"/>
      <c r="Y15" s="363"/>
      <c r="Z15" s="363"/>
      <c r="AA15" s="363"/>
      <c r="AB15" s="176">
        <f t="shared" si="9"/>
        <v>1100.385</v>
      </c>
      <c r="AC15" s="43" t="s">
        <v>25</v>
      </c>
      <c r="AE15" s="49"/>
      <c r="AF15" s="35"/>
      <c r="AG15" s="20"/>
      <c r="AH15" s="327" t="s">
        <v>33</v>
      </c>
      <c r="AI15" s="328"/>
      <c r="AJ15" s="328"/>
      <c r="AK15" s="328"/>
      <c r="AL15" s="328"/>
      <c r="AM15" s="328"/>
      <c r="AN15" s="328"/>
      <c r="AO15" s="328"/>
      <c r="AP15" s="328"/>
      <c r="AQ15" s="328"/>
      <c r="AR15" s="328"/>
      <c r="AS15" s="328"/>
      <c r="AT15" s="328"/>
      <c r="AU15" s="328"/>
      <c r="AV15" s="328"/>
      <c r="AW15" s="329"/>
    </row>
    <row r="16" spans="1:49" ht="15" customHeight="1" thickBot="1" x14ac:dyDescent="0.3">
      <c r="A16" s="312"/>
      <c r="B16" s="307"/>
      <c r="C16" s="307"/>
      <c r="D16" s="295"/>
      <c r="E16" s="298"/>
      <c r="F16" s="298"/>
      <c r="G16" s="301"/>
      <c r="H16" s="42"/>
      <c r="I16" s="42"/>
      <c r="J16" s="42"/>
      <c r="K16" s="366"/>
      <c r="L16" s="367"/>
      <c r="M16" s="367"/>
      <c r="N16" s="367">
        <f>F14</f>
        <v>1100.385</v>
      </c>
      <c r="O16" s="367"/>
      <c r="P16" s="368"/>
      <c r="Q16" s="368"/>
      <c r="R16" s="367"/>
      <c r="S16" s="367"/>
      <c r="T16" s="369"/>
      <c r="U16" s="367"/>
      <c r="V16" s="367"/>
      <c r="W16" s="367"/>
      <c r="X16" s="367"/>
      <c r="Y16" s="367"/>
      <c r="Z16" s="367"/>
      <c r="AA16" s="363"/>
      <c r="AB16" s="177">
        <f t="shared" si="9"/>
        <v>1100.385</v>
      </c>
      <c r="AC16" s="41" t="s">
        <v>28</v>
      </c>
      <c r="AE16" s="49"/>
      <c r="AF16" s="35"/>
      <c r="AG16" s="20"/>
      <c r="AH16" s="333" t="s">
        <v>235</v>
      </c>
      <c r="AI16" s="321"/>
      <c r="AJ16" s="321"/>
      <c r="AK16" s="321"/>
      <c r="AL16" s="321"/>
      <c r="AM16" s="321"/>
      <c r="AN16" s="321"/>
      <c r="AO16" s="321"/>
      <c r="AP16" s="321"/>
      <c r="AQ16" s="321"/>
      <c r="AR16" s="321"/>
      <c r="AS16" s="321"/>
      <c r="AT16" s="321"/>
      <c r="AU16" s="321"/>
      <c r="AV16" s="321"/>
      <c r="AW16" s="322"/>
    </row>
    <row r="17" spans="1:49" ht="15" customHeight="1" x14ac:dyDescent="0.25">
      <c r="A17" s="310" t="s">
        <v>103</v>
      </c>
      <c r="B17" s="305" t="s">
        <v>144</v>
      </c>
      <c r="C17" s="308">
        <v>4</v>
      </c>
      <c r="D17" s="293">
        <f>Budget!J12+Budget!K12</f>
        <v>2257.1999999999998</v>
      </c>
      <c r="E17" s="296">
        <f>Budget!L12+Budget!M12</f>
        <v>0</v>
      </c>
      <c r="F17" s="296">
        <f>Budget!N12</f>
        <v>2257.1999999999998</v>
      </c>
      <c r="G17" s="309" t="s">
        <v>226</v>
      </c>
      <c r="H17" s="46"/>
      <c r="I17" s="46"/>
      <c r="J17" s="46"/>
      <c r="K17" s="358"/>
      <c r="L17" s="359"/>
      <c r="M17" s="359"/>
      <c r="N17" s="359">
        <f>F17/2</f>
        <v>1128.5999999999999</v>
      </c>
      <c r="O17" s="359">
        <f>F17/2</f>
        <v>1128.5999999999999</v>
      </c>
      <c r="P17" s="360"/>
      <c r="Q17" s="360"/>
      <c r="R17" s="359"/>
      <c r="S17" s="359"/>
      <c r="T17" s="361"/>
      <c r="U17" s="359"/>
      <c r="V17" s="359"/>
      <c r="W17" s="359"/>
      <c r="X17" s="359"/>
      <c r="Y17" s="359"/>
      <c r="Z17" s="359"/>
      <c r="AA17" s="359"/>
      <c r="AB17" s="170">
        <f t="shared" si="9"/>
        <v>2257.1999999999998</v>
      </c>
      <c r="AC17" s="45" t="s">
        <v>20</v>
      </c>
      <c r="AE17" s="49"/>
      <c r="AF17" s="35"/>
      <c r="AG17" s="20"/>
      <c r="AH17" s="323"/>
      <c r="AI17" s="321"/>
      <c r="AJ17" s="321"/>
      <c r="AK17" s="321"/>
      <c r="AL17" s="321"/>
      <c r="AM17" s="321"/>
      <c r="AN17" s="321"/>
      <c r="AO17" s="321"/>
      <c r="AP17" s="321"/>
      <c r="AQ17" s="321"/>
      <c r="AR17" s="321"/>
      <c r="AS17" s="321"/>
      <c r="AT17" s="321"/>
      <c r="AU17" s="321"/>
      <c r="AV17" s="321"/>
      <c r="AW17" s="322"/>
    </row>
    <row r="18" spans="1:49" ht="15" customHeight="1" x14ac:dyDescent="0.25">
      <c r="A18" s="311"/>
      <c r="B18" s="306"/>
      <c r="C18" s="306"/>
      <c r="D18" s="294"/>
      <c r="E18" s="297"/>
      <c r="F18" s="297"/>
      <c r="G18" s="300"/>
      <c r="H18" s="44"/>
      <c r="I18" s="44"/>
      <c r="J18" s="44"/>
      <c r="K18" s="362"/>
      <c r="L18" s="363"/>
      <c r="M18" s="363"/>
      <c r="N18" s="363">
        <f>F17/2</f>
        <v>1128.5999999999999</v>
      </c>
      <c r="O18" s="364">
        <f>F17/2</f>
        <v>1128.5999999999999</v>
      </c>
      <c r="P18" s="364"/>
      <c r="Q18" s="364"/>
      <c r="R18" s="363"/>
      <c r="S18" s="363"/>
      <c r="T18" s="365"/>
      <c r="U18" s="363"/>
      <c r="V18" s="363"/>
      <c r="W18" s="363"/>
      <c r="X18" s="363"/>
      <c r="Y18" s="363"/>
      <c r="Z18" s="363"/>
      <c r="AA18" s="363"/>
      <c r="AB18" s="176">
        <f t="shared" si="9"/>
        <v>2257.1999999999998</v>
      </c>
      <c r="AC18" s="43" t="s">
        <v>25</v>
      </c>
      <c r="AE18" s="49"/>
      <c r="AF18" s="35"/>
      <c r="AG18" s="20"/>
      <c r="AH18" s="323"/>
      <c r="AI18" s="321"/>
      <c r="AJ18" s="321"/>
      <c r="AK18" s="321"/>
      <c r="AL18" s="321"/>
      <c r="AM18" s="321"/>
      <c r="AN18" s="321"/>
      <c r="AO18" s="321"/>
      <c r="AP18" s="321"/>
      <c r="AQ18" s="321"/>
      <c r="AR18" s="321"/>
      <c r="AS18" s="321"/>
      <c r="AT18" s="321"/>
      <c r="AU18" s="321"/>
      <c r="AV18" s="321"/>
      <c r="AW18" s="322"/>
    </row>
    <row r="19" spans="1:49" ht="15" customHeight="1" thickBot="1" x14ac:dyDescent="0.3">
      <c r="A19" s="312"/>
      <c r="B19" s="307"/>
      <c r="C19" s="307"/>
      <c r="D19" s="295"/>
      <c r="E19" s="298"/>
      <c r="F19" s="298"/>
      <c r="G19" s="301"/>
      <c r="H19" s="42"/>
      <c r="I19" s="42"/>
      <c r="J19" s="42"/>
      <c r="K19" s="366"/>
      <c r="L19" s="367"/>
      <c r="M19" s="367"/>
      <c r="N19" s="367">
        <f>F17/2</f>
        <v>1128.5999999999999</v>
      </c>
      <c r="O19" s="368">
        <f>F17/2</f>
        <v>1128.5999999999999</v>
      </c>
      <c r="P19" s="368"/>
      <c r="Q19" s="368"/>
      <c r="R19" s="367"/>
      <c r="S19" s="367"/>
      <c r="T19" s="369"/>
      <c r="U19" s="367"/>
      <c r="V19" s="367"/>
      <c r="W19" s="367"/>
      <c r="X19" s="367"/>
      <c r="Y19" s="367"/>
      <c r="Z19" s="367"/>
      <c r="AA19" s="363"/>
      <c r="AB19" s="177">
        <f t="shared" si="9"/>
        <v>2257.1999999999998</v>
      </c>
      <c r="AC19" s="41" t="s">
        <v>28</v>
      </c>
      <c r="AE19" s="49"/>
      <c r="AF19" s="35"/>
      <c r="AG19" s="20"/>
      <c r="AH19" s="323"/>
      <c r="AI19" s="321"/>
      <c r="AJ19" s="321"/>
      <c r="AK19" s="321"/>
      <c r="AL19" s="321"/>
      <c r="AM19" s="321"/>
      <c r="AN19" s="321"/>
      <c r="AO19" s="321"/>
      <c r="AP19" s="321"/>
      <c r="AQ19" s="321"/>
      <c r="AR19" s="321"/>
      <c r="AS19" s="321"/>
      <c r="AT19" s="321"/>
      <c r="AU19" s="321"/>
      <c r="AV19" s="321"/>
      <c r="AW19" s="322"/>
    </row>
    <row r="20" spans="1:49" ht="15" customHeight="1" x14ac:dyDescent="0.25">
      <c r="A20" s="310" t="s">
        <v>105</v>
      </c>
      <c r="B20" s="305" t="s">
        <v>145</v>
      </c>
      <c r="C20" s="308">
        <v>1</v>
      </c>
      <c r="D20" s="293">
        <f>Budget!J13+Budget!K13</f>
        <v>1780.11</v>
      </c>
      <c r="E20" s="296">
        <f>Budget!L13+Budget!M13</f>
        <v>0</v>
      </c>
      <c r="F20" s="296">
        <f>Budget!N13</f>
        <v>1780.11</v>
      </c>
      <c r="G20" s="317">
        <v>100</v>
      </c>
      <c r="H20" s="46"/>
      <c r="I20" s="46"/>
      <c r="J20" s="46"/>
      <c r="K20" s="358"/>
      <c r="L20" s="359"/>
      <c r="M20" s="359"/>
      <c r="N20" s="359"/>
      <c r="O20" s="359">
        <f>F20</f>
        <v>1780.11</v>
      </c>
      <c r="P20" s="360"/>
      <c r="Q20" s="360"/>
      <c r="R20" s="359"/>
      <c r="S20" s="359"/>
      <c r="T20" s="361"/>
      <c r="U20" s="359"/>
      <c r="V20" s="359"/>
      <c r="W20" s="359"/>
      <c r="X20" s="359"/>
      <c r="Y20" s="359"/>
      <c r="Z20" s="359"/>
      <c r="AA20" s="359"/>
      <c r="AB20" s="170">
        <f t="shared" si="9"/>
        <v>1780.11</v>
      </c>
      <c r="AC20" s="45" t="s">
        <v>20</v>
      </c>
      <c r="AE20" s="49"/>
      <c r="AF20" s="35"/>
      <c r="AG20" s="20"/>
      <c r="AH20" s="323"/>
      <c r="AI20" s="321"/>
      <c r="AJ20" s="321"/>
      <c r="AK20" s="321"/>
      <c r="AL20" s="321"/>
      <c r="AM20" s="321"/>
      <c r="AN20" s="321"/>
      <c r="AO20" s="321"/>
      <c r="AP20" s="321"/>
      <c r="AQ20" s="321"/>
      <c r="AR20" s="321"/>
      <c r="AS20" s="321"/>
      <c r="AT20" s="321"/>
      <c r="AU20" s="321"/>
      <c r="AV20" s="321"/>
      <c r="AW20" s="322"/>
    </row>
    <row r="21" spans="1:49" ht="15" customHeight="1" x14ac:dyDescent="0.25">
      <c r="A21" s="311"/>
      <c r="B21" s="306"/>
      <c r="C21" s="306"/>
      <c r="D21" s="294"/>
      <c r="E21" s="297"/>
      <c r="F21" s="297"/>
      <c r="G21" s="300"/>
      <c r="H21" s="44"/>
      <c r="I21" s="44"/>
      <c r="J21" s="44"/>
      <c r="K21" s="362"/>
      <c r="L21" s="363"/>
      <c r="M21" s="363"/>
      <c r="N21" s="363"/>
      <c r="O21" s="363">
        <f>F20</f>
        <v>1780.11</v>
      </c>
      <c r="P21" s="364"/>
      <c r="Q21" s="364"/>
      <c r="R21" s="363"/>
      <c r="S21" s="363"/>
      <c r="T21" s="365"/>
      <c r="U21" s="363"/>
      <c r="V21" s="363"/>
      <c r="W21" s="363"/>
      <c r="X21" s="363"/>
      <c r="Y21" s="363"/>
      <c r="Z21" s="363"/>
      <c r="AA21" s="363"/>
      <c r="AB21" s="176">
        <f t="shared" si="9"/>
        <v>1780.11</v>
      </c>
      <c r="AC21" s="43" t="s">
        <v>25</v>
      </c>
      <c r="AE21" s="49"/>
      <c r="AF21" s="35"/>
      <c r="AG21" s="20"/>
      <c r="AH21" s="323"/>
      <c r="AI21" s="321"/>
      <c r="AJ21" s="321"/>
      <c r="AK21" s="321"/>
      <c r="AL21" s="321"/>
      <c r="AM21" s="321"/>
      <c r="AN21" s="321"/>
      <c r="AO21" s="321"/>
      <c r="AP21" s="321"/>
      <c r="AQ21" s="321"/>
      <c r="AR21" s="321"/>
      <c r="AS21" s="321"/>
      <c r="AT21" s="321"/>
      <c r="AU21" s="321"/>
      <c r="AV21" s="321"/>
      <c r="AW21" s="322"/>
    </row>
    <row r="22" spans="1:49" ht="15" customHeight="1" thickBot="1" x14ac:dyDescent="0.3">
      <c r="A22" s="312"/>
      <c r="B22" s="307"/>
      <c r="C22" s="307"/>
      <c r="D22" s="295"/>
      <c r="E22" s="298"/>
      <c r="F22" s="298"/>
      <c r="G22" s="301"/>
      <c r="H22" s="42"/>
      <c r="I22" s="42"/>
      <c r="J22" s="42"/>
      <c r="K22" s="366"/>
      <c r="L22" s="367"/>
      <c r="M22" s="367"/>
      <c r="N22" s="367"/>
      <c r="O22" s="367">
        <f>F20</f>
        <v>1780.11</v>
      </c>
      <c r="P22" s="368"/>
      <c r="Q22" s="368"/>
      <c r="R22" s="367"/>
      <c r="S22" s="367"/>
      <c r="T22" s="369"/>
      <c r="U22" s="367"/>
      <c r="V22" s="367"/>
      <c r="W22" s="367"/>
      <c r="X22" s="367"/>
      <c r="Y22" s="367"/>
      <c r="Z22" s="367"/>
      <c r="AA22" s="363"/>
      <c r="AB22" s="177">
        <f t="shared" si="9"/>
        <v>1780.11</v>
      </c>
      <c r="AC22" s="41" t="s">
        <v>28</v>
      </c>
      <c r="AE22" s="49"/>
      <c r="AF22" s="35"/>
      <c r="AG22" s="20"/>
      <c r="AH22" s="330" t="s">
        <v>34</v>
      </c>
      <c r="AI22" s="331"/>
      <c r="AJ22" s="331"/>
      <c r="AK22" s="331"/>
      <c r="AL22" s="331"/>
      <c r="AM22" s="331"/>
      <c r="AN22" s="331"/>
      <c r="AO22" s="331"/>
      <c r="AP22" s="331"/>
      <c r="AQ22" s="331"/>
      <c r="AR22" s="331"/>
      <c r="AS22" s="331"/>
      <c r="AT22" s="331"/>
      <c r="AU22" s="331"/>
      <c r="AV22" s="331"/>
      <c r="AW22" s="332"/>
    </row>
    <row r="23" spans="1:49" ht="15" customHeight="1" x14ac:dyDescent="0.25">
      <c r="A23" s="302" t="s">
        <v>108</v>
      </c>
      <c r="B23" s="316" t="s">
        <v>146</v>
      </c>
      <c r="C23" s="308">
        <v>1</v>
      </c>
      <c r="D23" s="293">
        <f>Budget!J14+Budget!K14</f>
        <v>2790.72</v>
      </c>
      <c r="E23" s="296">
        <f>Budget!L14+Budget!M14</f>
        <v>0</v>
      </c>
      <c r="F23" s="296">
        <f>Budget!N14</f>
        <v>2790.72</v>
      </c>
      <c r="G23" s="317">
        <v>100</v>
      </c>
      <c r="H23" s="46"/>
      <c r="I23" s="46"/>
      <c r="J23" s="46"/>
      <c r="K23" s="358"/>
      <c r="L23" s="359"/>
      <c r="M23" s="359"/>
      <c r="N23" s="359"/>
      <c r="O23" s="359">
        <f>F23</f>
        <v>2790.72</v>
      </c>
      <c r="P23" s="360"/>
      <c r="Q23" s="360"/>
      <c r="R23" s="359"/>
      <c r="S23" s="359"/>
      <c r="T23" s="361"/>
      <c r="U23" s="359"/>
      <c r="V23" s="359"/>
      <c r="W23" s="359"/>
      <c r="X23" s="359"/>
      <c r="Y23" s="359"/>
      <c r="Z23" s="359"/>
      <c r="AA23" s="359"/>
      <c r="AB23" s="170">
        <f t="shared" si="9"/>
        <v>2790.72</v>
      </c>
      <c r="AC23" s="45" t="s">
        <v>20</v>
      </c>
      <c r="AE23" s="49"/>
      <c r="AF23" s="35"/>
      <c r="AG23" s="20"/>
      <c r="AH23" s="320" t="s">
        <v>238</v>
      </c>
      <c r="AI23" s="321"/>
      <c r="AJ23" s="321"/>
      <c r="AK23" s="321"/>
      <c r="AL23" s="321"/>
      <c r="AM23" s="321"/>
      <c r="AN23" s="321"/>
      <c r="AO23" s="321"/>
      <c r="AP23" s="321"/>
      <c r="AQ23" s="321"/>
      <c r="AR23" s="321"/>
      <c r="AS23" s="321"/>
      <c r="AT23" s="321"/>
      <c r="AU23" s="321"/>
      <c r="AV23" s="321"/>
      <c r="AW23" s="322"/>
    </row>
    <row r="24" spans="1:49" ht="15" customHeight="1" x14ac:dyDescent="0.25">
      <c r="A24" s="303"/>
      <c r="B24" s="306"/>
      <c r="C24" s="306"/>
      <c r="D24" s="294"/>
      <c r="E24" s="297"/>
      <c r="F24" s="297"/>
      <c r="G24" s="300"/>
      <c r="H24" s="44"/>
      <c r="I24" s="44"/>
      <c r="J24" s="44"/>
      <c r="K24" s="362"/>
      <c r="L24" s="363"/>
      <c r="M24" s="363"/>
      <c r="N24" s="363"/>
      <c r="O24" s="363">
        <f>F23</f>
        <v>2790.72</v>
      </c>
      <c r="P24" s="364"/>
      <c r="Q24" s="364"/>
      <c r="R24" s="363"/>
      <c r="S24" s="363"/>
      <c r="T24" s="365"/>
      <c r="U24" s="363"/>
      <c r="V24" s="363"/>
      <c r="W24" s="363"/>
      <c r="X24" s="363"/>
      <c r="Y24" s="363"/>
      <c r="Z24" s="363"/>
      <c r="AA24" s="363"/>
      <c r="AB24" s="176">
        <f t="shared" si="9"/>
        <v>2790.72</v>
      </c>
      <c r="AC24" s="43" t="s">
        <v>25</v>
      </c>
      <c r="AE24" s="49"/>
      <c r="AF24" s="35"/>
      <c r="AG24" s="20"/>
      <c r="AH24" s="323"/>
      <c r="AI24" s="321"/>
      <c r="AJ24" s="321"/>
      <c r="AK24" s="321"/>
      <c r="AL24" s="321"/>
      <c r="AM24" s="321"/>
      <c r="AN24" s="321"/>
      <c r="AO24" s="321"/>
      <c r="AP24" s="321"/>
      <c r="AQ24" s="321"/>
      <c r="AR24" s="321"/>
      <c r="AS24" s="321"/>
      <c r="AT24" s="321"/>
      <c r="AU24" s="321"/>
      <c r="AV24" s="321"/>
      <c r="AW24" s="322"/>
    </row>
    <row r="25" spans="1:49" ht="15" customHeight="1" thickBot="1" x14ac:dyDescent="0.3">
      <c r="A25" s="304"/>
      <c r="B25" s="307"/>
      <c r="C25" s="307"/>
      <c r="D25" s="295"/>
      <c r="E25" s="298"/>
      <c r="F25" s="298"/>
      <c r="G25" s="301"/>
      <c r="H25" s="42"/>
      <c r="I25" s="42"/>
      <c r="J25" s="42"/>
      <c r="K25" s="366"/>
      <c r="L25" s="367"/>
      <c r="M25" s="367"/>
      <c r="N25" s="367"/>
      <c r="O25" s="367">
        <f>F23</f>
        <v>2790.72</v>
      </c>
      <c r="P25" s="368"/>
      <c r="Q25" s="368"/>
      <c r="R25" s="367"/>
      <c r="S25" s="367"/>
      <c r="T25" s="369"/>
      <c r="U25" s="367"/>
      <c r="V25" s="367"/>
      <c r="W25" s="367"/>
      <c r="X25" s="367"/>
      <c r="Y25" s="367"/>
      <c r="Z25" s="367"/>
      <c r="AA25" s="363"/>
      <c r="AB25" s="177">
        <f t="shared" si="9"/>
        <v>2790.72</v>
      </c>
      <c r="AC25" s="41" t="s">
        <v>28</v>
      </c>
      <c r="AE25" s="49"/>
      <c r="AF25" s="35"/>
      <c r="AG25" s="20"/>
      <c r="AH25" s="323"/>
      <c r="AI25" s="321"/>
      <c r="AJ25" s="321"/>
      <c r="AK25" s="321"/>
      <c r="AL25" s="321"/>
      <c r="AM25" s="321"/>
      <c r="AN25" s="321"/>
      <c r="AO25" s="321"/>
      <c r="AP25" s="321"/>
      <c r="AQ25" s="321"/>
      <c r="AR25" s="321"/>
      <c r="AS25" s="321"/>
      <c r="AT25" s="321"/>
      <c r="AU25" s="321"/>
      <c r="AV25" s="321"/>
      <c r="AW25" s="322"/>
    </row>
    <row r="26" spans="1:49" ht="15" customHeight="1" x14ac:dyDescent="0.25">
      <c r="A26" s="310" t="s">
        <v>112</v>
      </c>
      <c r="B26" s="305" t="s">
        <v>147</v>
      </c>
      <c r="C26" s="308">
        <v>5</v>
      </c>
      <c r="D26" s="293">
        <f>Budget!J15+Budget!K15</f>
        <v>2949.75</v>
      </c>
      <c r="E26" s="296">
        <f>Budget!L15+Budget!M15</f>
        <v>0</v>
      </c>
      <c r="F26" s="296">
        <f>Budget!N15</f>
        <v>2949.75</v>
      </c>
      <c r="G26" s="317">
        <v>100</v>
      </c>
      <c r="H26" s="46"/>
      <c r="I26" s="46"/>
      <c r="J26" s="46"/>
      <c r="K26" s="358"/>
      <c r="L26" s="359"/>
      <c r="M26" s="359"/>
      <c r="N26" s="359"/>
      <c r="O26" s="359">
        <f>F26</f>
        <v>2949.75</v>
      </c>
      <c r="P26" s="360"/>
      <c r="Q26" s="360"/>
      <c r="R26" s="359"/>
      <c r="S26" s="359"/>
      <c r="T26" s="361"/>
      <c r="U26" s="359"/>
      <c r="V26" s="359"/>
      <c r="W26" s="359"/>
      <c r="X26" s="359"/>
      <c r="Y26" s="359"/>
      <c r="Z26" s="359"/>
      <c r="AA26" s="359"/>
      <c r="AB26" s="170">
        <f t="shared" si="9"/>
        <v>2949.75</v>
      </c>
      <c r="AC26" s="45" t="s">
        <v>20</v>
      </c>
      <c r="AE26" s="49"/>
      <c r="AF26" s="35"/>
      <c r="AG26" s="20"/>
      <c r="AH26" s="323"/>
      <c r="AI26" s="321"/>
      <c r="AJ26" s="321"/>
      <c r="AK26" s="321"/>
      <c r="AL26" s="321"/>
      <c r="AM26" s="321"/>
      <c r="AN26" s="321"/>
      <c r="AO26" s="321"/>
      <c r="AP26" s="321"/>
      <c r="AQ26" s="321"/>
      <c r="AR26" s="321"/>
      <c r="AS26" s="321"/>
      <c r="AT26" s="321"/>
      <c r="AU26" s="321"/>
      <c r="AV26" s="321"/>
      <c r="AW26" s="322"/>
    </row>
    <row r="27" spans="1:49" ht="15" customHeight="1" x14ac:dyDescent="0.25">
      <c r="A27" s="311"/>
      <c r="B27" s="306"/>
      <c r="C27" s="306"/>
      <c r="D27" s="294"/>
      <c r="E27" s="297"/>
      <c r="F27" s="297"/>
      <c r="G27" s="300"/>
      <c r="H27" s="44"/>
      <c r="I27" s="44"/>
      <c r="J27" s="44"/>
      <c r="K27" s="362"/>
      <c r="L27" s="363"/>
      <c r="M27" s="363"/>
      <c r="N27" s="363"/>
      <c r="O27" s="363">
        <f>F26</f>
        <v>2949.75</v>
      </c>
      <c r="P27" s="364"/>
      <c r="Q27" s="364"/>
      <c r="R27" s="363"/>
      <c r="S27" s="363"/>
      <c r="T27" s="365"/>
      <c r="U27" s="363"/>
      <c r="V27" s="363"/>
      <c r="W27" s="363"/>
      <c r="X27" s="363"/>
      <c r="Y27" s="363"/>
      <c r="Z27" s="363"/>
      <c r="AA27" s="363"/>
      <c r="AB27" s="176">
        <f t="shared" si="9"/>
        <v>2949.75</v>
      </c>
      <c r="AC27" s="43" t="s">
        <v>25</v>
      </c>
      <c r="AE27" s="49"/>
      <c r="AF27" s="35"/>
      <c r="AG27" s="20"/>
      <c r="AH27" s="323"/>
      <c r="AI27" s="321"/>
      <c r="AJ27" s="321"/>
      <c r="AK27" s="321"/>
      <c r="AL27" s="321"/>
      <c r="AM27" s="321"/>
      <c r="AN27" s="321"/>
      <c r="AO27" s="321"/>
      <c r="AP27" s="321"/>
      <c r="AQ27" s="321"/>
      <c r="AR27" s="321"/>
      <c r="AS27" s="321"/>
      <c r="AT27" s="321"/>
      <c r="AU27" s="321"/>
      <c r="AV27" s="321"/>
      <c r="AW27" s="322"/>
    </row>
    <row r="28" spans="1:49" ht="15" customHeight="1" thickBot="1" x14ac:dyDescent="0.3">
      <c r="A28" s="312"/>
      <c r="B28" s="307"/>
      <c r="C28" s="307"/>
      <c r="D28" s="295"/>
      <c r="E28" s="298"/>
      <c r="F28" s="298"/>
      <c r="G28" s="301"/>
      <c r="H28" s="42"/>
      <c r="I28" s="42"/>
      <c r="J28" s="42"/>
      <c r="K28" s="366"/>
      <c r="L28" s="367"/>
      <c r="M28" s="367"/>
      <c r="N28" s="367"/>
      <c r="O28" s="367">
        <f>F26</f>
        <v>2949.75</v>
      </c>
      <c r="P28" s="368"/>
      <c r="Q28" s="368"/>
      <c r="R28" s="367"/>
      <c r="S28" s="367"/>
      <c r="T28" s="369"/>
      <c r="U28" s="367"/>
      <c r="V28" s="367"/>
      <c r="W28" s="367"/>
      <c r="X28" s="367"/>
      <c r="Y28" s="367"/>
      <c r="Z28" s="367"/>
      <c r="AA28" s="363"/>
      <c r="AB28" s="177">
        <f t="shared" si="9"/>
        <v>2949.75</v>
      </c>
      <c r="AC28" s="41" t="s">
        <v>28</v>
      </c>
      <c r="AE28" s="49"/>
      <c r="AF28" s="35"/>
      <c r="AG28" s="20"/>
      <c r="AH28" s="323"/>
      <c r="AI28" s="321"/>
      <c r="AJ28" s="321"/>
      <c r="AK28" s="321"/>
      <c r="AL28" s="321"/>
      <c r="AM28" s="321"/>
      <c r="AN28" s="321"/>
      <c r="AO28" s="321"/>
      <c r="AP28" s="321"/>
      <c r="AQ28" s="321"/>
      <c r="AR28" s="321"/>
      <c r="AS28" s="321"/>
      <c r="AT28" s="321"/>
      <c r="AU28" s="321"/>
      <c r="AV28" s="321"/>
      <c r="AW28" s="322"/>
    </row>
    <row r="29" spans="1:49" ht="15" customHeight="1" x14ac:dyDescent="0.25">
      <c r="A29" s="310" t="s">
        <v>115</v>
      </c>
      <c r="B29" s="305" t="s">
        <v>62</v>
      </c>
      <c r="C29" s="308">
        <v>7</v>
      </c>
      <c r="D29" s="293">
        <f>Budget!J16+Budget!K16</f>
        <v>1898.1</v>
      </c>
      <c r="E29" s="296">
        <f>Budget!L16+Budget!M16</f>
        <v>0</v>
      </c>
      <c r="F29" s="296">
        <f>Budget!N16</f>
        <v>1898.1</v>
      </c>
      <c r="G29" s="317">
        <v>100</v>
      </c>
      <c r="H29" s="46"/>
      <c r="I29" s="46"/>
      <c r="J29" s="46"/>
      <c r="K29" s="358"/>
      <c r="L29" s="359"/>
      <c r="M29" s="359"/>
      <c r="N29" s="359"/>
      <c r="O29" s="359"/>
      <c r="P29" s="360">
        <f>F29</f>
        <v>1898.1</v>
      </c>
      <c r="Q29" s="360"/>
      <c r="R29" s="359"/>
      <c r="S29" s="359"/>
      <c r="T29" s="361"/>
      <c r="U29" s="359"/>
      <c r="V29" s="359"/>
      <c r="W29" s="359"/>
      <c r="X29" s="359"/>
      <c r="Y29" s="359"/>
      <c r="Z29" s="359"/>
      <c r="AA29" s="359"/>
      <c r="AB29" s="170">
        <f t="shared" si="9"/>
        <v>1898.1</v>
      </c>
      <c r="AC29" s="45" t="s">
        <v>20</v>
      </c>
      <c r="AE29" s="49"/>
      <c r="AF29" s="35"/>
      <c r="AG29" s="20"/>
      <c r="AH29" s="323"/>
      <c r="AI29" s="321"/>
      <c r="AJ29" s="321"/>
      <c r="AK29" s="321"/>
      <c r="AL29" s="321"/>
      <c r="AM29" s="321"/>
      <c r="AN29" s="321"/>
      <c r="AO29" s="321"/>
      <c r="AP29" s="321"/>
      <c r="AQ29" s="321"/>
      <c r="AR29" s="321"/>
      <c r="AS29" s="321"/>
      <c r="AT29" s="321"/>
      <c r="AU29" s="321"/>
      <c r="AV29" s="321"/>
      <c r="AW29" s="322"/>
    </row>
    <row r="30" spans="1:49" ht="15" customHeight="1" x14ac:dyDescent="0.25">
      <c r="A30" s="311"/>
      <c r="B30" s="306"/>
      <c r="C30" s="306"/>
      <c r="D30" s="294"/>
      <c r="E30" s="297"/>
      <c r="F30" s="297"/>
      <c r="G30" s="300"/>
      <c r="H30" s="44"/>
      <c r="I30" s="44"/>
      <c r="J30" s="44"/>
      <c r="K30" s="362"/>
      <c r="L30" s="363"/>
      <c r="M30" s="363"/>
      <c r="N30" s="363"/>
      <c r="O30" s="363"/>
      <c r="P30" s="364">
        <f>F29</f>
        <v>1898.1</v>
      </c>
      <c r="Q30" s="364"/>
      <c r="R30" s="363"/>
      <c r="S30" s="363"/>
      <c r="T30" s="365"/>
      <c r="U30" s="363"/>
      <c r="V30" s="363"/>
      <c r="W30" s="363"/>
      <c r="X30" s="363"/>
      <c r="Y30" s="363"/>
      <c r="Z30" s="363"/>
      <c r="AA30" s="363"/>
      <c r="AB30" s="176">
        <f t="shared" si="9"/>
        <v>1898.1</v>
      </c>
      <c r="AC30" s="43" t="s">
        <v>25</v>
      </c>
      <c r="AE30" s="49"/>
      <c r="AF30" s="35"/>
      <c r="AG30" s="20"/>
      <c r="AH30" s="323"/>
      <c r="AI30" s="321"/>
      <c r="AJ30" s="321"/>
      <c r="AK30" s="321"/>
      <c r="AL30" s="321"/>
      <c r="AM30" s="321"/>
      <c r="AN30" s="321"/>
      <c r="AO30" s="321"/>
      <c r="AP30" s="321"/>
      <c r="AQ30" s="321"/>
      <c r="AR30" s="321"/>
      <c r="AS30" s="321"/>
      <c r="AT30" s="321"/>
      <c r="AU30" s="321"/>
      <c r="AV30" s="321"/>
      <c r="AW30" s="322"/>
    </row>
    <row r="31" spans="1:49" ht="15" customHeight="1" thickBot="1" x14ac:dyDescent="0.3">
      <c r="A31" s="312"/>
      <c r="B31" s="307"/>
      <c r="C31" s="307"/>
      <c r="D31" s="295"/>
      <c r="E31" s="298"/>
      <c r="F31" s="298"/>
      <c r="G31" s="301"/>
      <c r="H31" s="42"/>
      <c r="I31" s="42"/>
      <c r="J31" s="42"/>
      <c r="K31" s="366"/>
      <c r="L31" s="367"/>
      <c r="M31" s="367"/>
      <c r="N31" s="367"/>
      <c r="O31" s="367"/>
      <c r="P31" s="368">
        <f>F29</f>
        <v>1898.1</v>
      </c>
      <c r="Q31" s="368"/>
      <c r="R31" s="367"/>
      <c r="S31" s="367"/>
      <c r="T31" s="369"/>
      <c r="U31" s="367"/>
      <c r="V31" s="367"/>
      <c r="W31" s="367"/>
      <c r="X31" s="367"/>
      <c r="Y31" s="367"/>
      <c r="Z31" s="367"/>
      <c r="AA31" s="363"/>
      <c r="AB31" s="177">
        <f t="shared" si="9"/>
        <v>1898.1</v>
      </c>
      <c r="AC31" s="41" t="s">
        <v>28</v>
      </c>
      <c r="AE31" s="49"/>
      <c r="AF31" s="35"/>
      <c r="AG31" s="20"/>
      <c r="AH31" s="323"/>
      <c r="AI31" s="321"/>
      <c r="AJ31" s="321"/>
      <c r="AK31" s="321"/>
      <c r="AL31" s="321"/>
      <c r="AM31" s="321"/>
      <c r="AN31" s="321"/>
      <c r="AO31" s="321"/>
      <c r="AP31" s="321"/>
      <c r="AQ31" s="321"/>
      <c r="AR31" s="321"/>
      <c r="AS31" s="321"/>
      <c r="AT31" s="321"/>
      <c r="AU31" s="321"/>
      <c r="AV31" s="321"/>
      <c r="AW31" s="322"/>
    </row>
    <row r="32" spans="1:49" ht="15" customHeight="1" thickBot="1" x14ac:dyDescent="0.3">
      <c r="A32" s="310" t="s">
        <v>148</v>
      </c>
      <c r="B32" s="305" t="s">
        <v>225</v>
      </c>
      <c r="C32" s="308">
        <v>10</v>
      </c>
      <c r="D32" s="293">
        <f>Budget!J17+Budget!K17</f>
        <v>3766.18</v>
      </c>
      <c r="E32" s="296">
        <f>Budget!L17+Budget!M17</f>
        <v>134662.5</v>
      </c>
      <c r="F32" s="296">
        <f>Budget!N17</f>
        <v>138428.68</v>
      </c>
      <c r="G32" s="309" t="s">
        <v>226</v>
      </c>
      <c r="H32" s="46"/>
      <c r="I32" s="46"/>
      <c r="J32" s="46"/>
      <c r="K32" s="359"/>
      <c r="L32" s="359"/>
      <c r="M32" s="359"/>
      <c r="N32" s="359"/>
      <c r="O32" s="359"/>
      <c r="P32" s="360"/>
      <c r="Q32" s="360">
        <f>F32/2</f>
        <v>69214.34</v>
      </c>
      <c r="R32" s="359">
        <f>F32/2</f>
        <v>69214.34</v>
      </c>
      <c r="S32" s="359"/>
      <c r="T32" s="361"/>
      <c r="U32" s="359"/>
      <c r="V32" s="359"/>
      <c r="W32" s="359"/>
      <c r="X32" s="359"/>
      <c r="Y32" s="359"/>
      <c r="Z32" s="359"/>
      <c r="AA32" s="359"/>
      <c r="AB32" s="170">
        <f t="shared" si="9"/>
        <v>138428.68</v>
      </c>
      <c r="AC32" s="45" t="s">
        <v>20</v>
      </c>
      <c r="AE32" s="48"/>
      <c r="AF32" s="17"/>
      <c r="AG32" s="16"/>
      <c r="AH32" s="324"/>
      <c r="AI32" s="325"/>
      <c r="AJ32" s="325"/>
      <c r="AK32" s="325"/>
      <c r="AL32" s="325"/>
      <c r="AM32" s="325"/>
      <c r="AN32" s="325"/>
      <c r="AO32" s="325"/>
      <c r="AP32" s="325"/>
      <c r="AQ32" s="325"/>
      <c r="AR32" s="325"/>
      <c r="AS32" s="325"/>
      <c r="AT32" s="325"/>
      <c r="AU32" s="325"/>
      <c r="AV32" s="325"/>
      <c r="AW32" s="326"/>
    </row>
    <row r="33" spans="1:34" ht="15" customHeight="1" x14ac:dyDescent="0.25">
      <c r="A33" s="311"/>
      <c r="B33" s="306"/>
      <c r="C33" s="306"/>
      <c r="D33" s="294"/>
      <c r="E33" s="297"/>
      <c r="F33" s="297"/>
      <c r="G33" s="300"/>
      <c r="H33" s="44"/>
      <c r="I33" s="44"/>
      <c r="J33" s="44"/>
      <c r="K33" s="362"/>
      <c r="L33" s="363"/>
      <c r="M33" s="363"/>
      <c r="N33" s="363"/>
      <c r="O33" s="363"/>
      <c r="P33" s="364"/>
      <c r="Q33" s="364">
        <f>F32/2</f>
        <v>69214.34</v>
      </c>
      <c r="R33" s="363">
        <f>F32/2</f>
        <v>69214.34</v>
      </c>
      <c r="S33" s="363"/>
      <c r="T33" s="365"/>
      <c r="U33" s="363"/>
      <c r="V33" s="363"/>
      <c r="W33" s="363"/>
      <c r="X33" s="363"/>
      <c r="Y33" s="363"/>
      <c r="Z33" s="363"/>
      <c r="AA33" s="363"/>
      <c r="AB33" s="176">
        <f t="shared" si="9"/>
        <v>138428.68</v>
      </c>
      <c r="AC33" s="43" t="s">
        <v>25</v>
      </c>
    </row>
    <row r="34" spans="1:34" ht="15" customHeight="1" thickBot="1" x14ac:dyDescent="0.3">
      <c r="A34" s="312"/>
      <c r="B34" s="307"/>
      <c r="C34" s="307"/>
      <c r="D34" s="295"/>
      <c r="E34" s="298"/>
      <c r="F34" s="298"/>
      <c r="G34" s="301"/>
      <c r="H34" s="42"/>
      <c r="I34" s="42"/>
      <c r="J34" s="42"/>
      <c r="K34" s="366"/>
      <c r="L34" s="367"/>
      <c r="M34" s="367"/>
      <c r="N34" s="367"/>
      <c r="O34" s="367"/>
      <c r="P34" s="368"/>
      <c r="Q34" s="368">
        <f>F32/2</f>
        <v>69214.34</v>
      </c>
      <c r="R34" s="367">
        <f>F32/2</f>
        <v>69214.34</v>
      </c>
      <c r="S34" s="367"/>
      <c r="T34" s="369"/>
      <c r="U34" s="367"/>
      <c r="V34" s="367"/>
      <c r="W34" s="367"/>
      <c r="X34" s="367"/>
      <c r="Y34" s="367"/>
      <c r="Z34" s="367"/>
      <c r="AA34" s="363"/>
      <c r="AB34" s="177">
        <f t="shared" ref="AB34:AB67" si="11">SUM(K34:Z34)</f>
        <v>138428.68</v>
      </c>
      <c r="AC34" s="41" t="s">
        <v>28</v>
      </c>
    </row>
    <row r="35" spans="1:34" ht="15" customHeight="1" x14ac:dyDescent="0.25">
      <c r="A35" s="310" t="s">
        <v>149</v>
      </c>
      <c r="B35" s="305" t="s">
        <v>64</v>
      </c>
      <c r="C35" s="308">
        <v>1</v>
      </c>
      <c r="D35" s="293">
        <f>Budget!J18+Budget!K18</f>
        <v>1032.4124999999999</v>
      </c>
      <c r="E35" s="296">
        <f>Budget!L18+Budget!M18</f>
        <v>0</v>
      </c>
      <c r="F35" s="296">
        <f>Budget!N18</f>
        <v>1032.4124999999999</v>
      </c>
      <c r="G35" s="317">
        <v>100</v>
      </c>
      <c r="H35" s="46"/>
      <c r="I35" s="46"/>
      <c r="J35" s="46"/>
      <c r="K35" s="358"/>
      <c r="L35" s="359"/>
      <c r="M35" s="359"/>
      <c r="N35" s="359"/>
      <c r="O35" s="359"/>
      <c r="P35" s="360"/>
      <c r="Q35" s="360">
        <f>F35</f>
        <v>1032.4124999999999</v>
      </c>
      <c r="R35" s="359"/>
      <c r="S35" s="359"/>
      <c r="T35" s="361"/>
      <c r="U35" s="359"/>
      <c r="V35" s="359"/>
      <c r="W35" s="359"/>
      <c r="X35" s="359"/>
      <c r="Y35" s="359"/>
      <c r="Z35" s="359"/>
      <c r="AA35" s="359"/>
      <c r="AB35" s="170">
        <f t="shared" si="11"/>
        <v>1032.4124999999999</v>
      </c>
      <c r="AC35" s="45" t="s">
        <v>20</v>
      </c>
    </row>
    <row r="36" spans="1:34" ht="15" customHeight="1" x14ac:dyDescent="0.25">
      <c r="A36" s="311"/>
      <c r="B36" s="306"/>
      <c r="C36" s="306"/>
      <c r="D36" s="294"/>
      <c r="E36" s="297"/>
      <c r="F36" s="297"/>
      <c r="G36" s="300"/>
      <c r="H36" s="44"/>
      <c r="I36" s="44"/>
      <c r="J36" s="44"/>
      <c r="K36" s="362"/>
      <c r="L36" s="363"/>
      <c r="M36" s="363"/>
      <c r="N36" s="363"/>
      <c r="O36" s="363"/>
      <c r="P36" s="364"/>
      <c r="Q36" s="364">
        <f>F35</f>
        <v>1032.4124999999999</v>
      </c>
      <c r="R36" s="363"/>
      <c r="S36" s="363"/>
      <c r="T36" s="365"/>
      <c r="U36" s="363"/>
      <c r="V36" s="363"/>
      <c r="W36" s="363"/>
      <c r="X36" s="363"/>
      <c r="Y36" s="363"/>
      <c r="Z36" s="363"/>
      <c r="AA36" s="363"/>
      <c r="AB36" s="176">
        <f t="shared" si="11"/>
        <v>1032.4124999999999</v>
      </c>
      <c r="AC36" s="43" t="s">
        <v>25</v>
      </c>
    </row>
    <row r="37" spans="1:34" ht="15" customHeight="1" thickBot="1" x14ac:dyDescent="0.3">
      <c r="A37" s="312"/>
      <c r="B37" s="307"/>
      <c r="C37" s="307"/>
      <c r="D37" s="295"/>
      <c r="E37" s="298"/>
      <c r="F37" s="298"/>
      <c r="G37" s="301"/>
      <c r="H37" s="42"/>
      <c r="I37" s="42"/>
      <c r="J37" s="42"/>
      <c r="K37" s="366"/>
      <c r="L37" s="370"/>
      <c r="M37" s="370"/>
      <c r="N37" s="370"/>
      <c r="O37" s="370"/>
      <c r="P37" s="371"/>
      <c r="Q37" s="371">
        <f>F35</f>
        <v>1032.4124999999999</v>
      </c>
      <c r="R37" s="370"/>
      <c r="S37" s="370"/>
      <c r="T37" s="372"/>
      <c r="U37" s="370"/>
      <c r="V37" s="370"/>
      <c r="W37" s="370"/>
      <c r="X37" s="370"/>
      <c r="Y37" s="370"/>
      <c r="Z37" s="370"/>
      <c r="AA37" s="373"/>
      <c r="AB37" s="177">
        <f t="shared" si="11"/>
        <v>1032.4124999999999</v>
      </c>
      <c r="AC37" s="41" t="s">
        <v>28</v>
      </c>
    </row>
    <row r="38" spans="1:34" ht="15" customHeight="1" x14ac:dyDescent="0.25">
      <c r="A38" s="310" t="s">
        <v>150</v>
      </c>
      <c r="B38" s="305" t="s">
        <v>65</v>
      </c>
      <c r="C38" s="308">
        <v>2</v>
      </c>
      <c r="D38" s="293">
        <f>Budget!J19+Budget!K19</f>
        <v>1417.1624999999999</v>
      </c>
      <c r="E38" s="296">
        <f>Budget!L19+Budget!M19</f>
        <v>0</v>
      </c>
      <c r="F38" s="296">
        <f>Budget!N19</f>
        <v>1417.1624999999999</v>
      </c>
      <c r="G38" s="317">
        <v>100</v>
      </c>
      <c r="H38" s="46"/>
      <c r="I38" s="46"/>
      <c r="J38" s="46"/>
      <c r="K38" s="358"/>
      <c r="L38" s="359"/>
      <c r="M38" s="359"/>
      <c r="N38" s="359"/>
      <c r="O38" s="359"/>
      <c r="P38" s="360"/>
      <c r="Q38" s="360">
        <f>F38</f>
        <v>1417.1624999999999</v>
      </c>
      <c r="R38" s="359"/>
      <c r="S38" s="359"/>
      <c r="T38" s="361"/>
      <c r="U38" s="359"/>
      <c r="V38" s="359"/>
      <c r="W38" s="359"/>
      <c r="X38" s="359"/>
      <c r="Y38" s="359"/>
      <c r="Z38" s="359"/>
      <c r="AA38" s="359"/>
      <c r="AB38" s="170">
        <f t="shared" si="11"/>
        <v>1417.1624999999999</v>
      </c>
      <c r="AC38" s="45" t="s">
        <v>20</v>
      </c>
      <c r="AH38" s="47"/>
    </row>
    <row r="39" spans="1:34" ht="15" customHeight="1" x14ac:dyDescent="0.25">
      <c r="A39" s="311"/>
      <c r="B39" s="306"/>
      <c r="C39" s="306"/>
      <c r="D39" s="294"/>
      <c r="E39" s="297"/>
      <c r="F39" s="297"/>
      <c r="G39" s="300"/>
      <c r="H39" s="44"/>
      <c r="I39" s="44"/>
      <c r="J39" s="44"/>
      <c r="K39" s="362"/>
      <c r="L39" s="363"/>
      <c r="M39" s="363"/>
      <c r="N39" s="363"/>
      <c r="O39" s="363"/>
      <c r="P39" s="364"/>
      <c r="Q39" s="364">
        <f>F38</f>
        <v>1417.1624999999999</v>
      </c>
      <c r="R39" s="363"/>
      <c r="S39" s="363"/>
      <c r="T39" s="365"/>
      <c r="U39" s="363"/>
      <c r="V39" s="363"/>
      <c r="W39" s="363"/>
      <c r="X39" s="363"/>
      <c r="Y39" s="363"/>
      <c r="Z39" s="363"/>
      <c r="AA39" s="363"/>
      <c r="AB39" s="176">
        <f t="shared" si="11"/>
        <v>1417.1624999999999</v>
      </c>
      <c r="AC39" s="43" t="s">
        <v>25</v>
      </c>
    </row>
    <row r="40" spans="1:34" ht="15" customHeight="1" thickBot="1" x14ac:dyDescent="0.3">
      <c r="A40" s="312"/>
      <c r="B40" s="307"/>
      <c r="C40" s="307"/>
      <c r="D40" s="295"/>
      <c r="E40" s="298"/>
      <c r="F40" s="298"/>
      <c r="G40" s="301"/>
      <c r="H40" s="42"/>
      <c r="I40" s="42"/>
      <c r="J40" s="42"/>
      <c r="K40" s="366"/>
      <c r="L40" s="370"/>
      <c r="M40" s="370"/>
      <c r="N40" s="370"/>
      <c r="O40" s="370"/>
      <c r="P40" s="371"/>
      <c r="Q40" s="371">
        <f>F38</f>
        <v>1417.1624999999999</v>
      </c>
      <c r="R40" s="370"/>
      <c r="S40" s="370"/>
      <c r="T40" s="372"/>
      <c r="U40" s="370"/>
      <c r="V40" s="370"/>
      <c r="W40" s="370"/>
      <c r="X40" s="370"/>
      <c r="Y40" s="370"/>
      <c r="Z40" s="370"/>
      <c r="AA40" s="373"/>
      <c r="AB40" s="177">
        <f t="shared" si="11"/>
        <v>1417.1624999999999</v>
      </c>
      <c r="AC40" s="41" t="s">
        <v>28</v>
      </c>
    </row>
    <row r="41" spans="1:34" ht="15" customHeight="1" x14ac:dyDescent="0.25">
      <c r="A41" s="310" t="s">
        <v>7</v>
      </c>
      <c r="B41" s="305" t="s">
        <v>151</v>
      </c>
      <c r="C41" s="308">
        <v>1</v>
      </c>
      <c r="D41" s="293">
        <f>Budget!J20+Budget!K20</f>
        <v>1639.0349999999999</v>
      </c>
      <c r="E41" s="296">
        <f>Budget!L20+Budget!M20</f>
        <v>0</v>
      </c>
      <c r="F41" s="296">
        <f>Budget!N20</f>
        <v>1639.0349999999999</v>
      </c>
      <c r="G41" s="317">
        <v>100</v>
      </c>
      <c r="H41" s="46"/>
      <c r="I41" s="46"/>
      <c r="J41" s="46"/>
      <c r="K41" s="358"/>
      <c r="L41" s="359"/>
      <c r="M41" s="359"/>
      <c r="N41" s="359"/>
      <c r="O41" s="360"/>
      <c r="P41" s="360"/>
      <c r="Q41" s="360"/>
      <c r="R41" s="359">
        <f>F41</f>
        <v>1639.0349999999999</v>
      </c>
      <c r="S41" s="359"/>
      <c r="T41" s="361"/>
      <c r="U41" s="359"/>
      <c r="V41" s="359"/>
      <c r="W41" s="359"/>
      <c r="X41" s="359"/>
      <c r="Y41" s="359"/>
      <c r="Z41" s="359"/>
      <c r="AA41" s="359"/>
      <c r="AB41" s="170">
        <f t="shared" si="11"/>
        <v>1639.0349999999999</v>
      </c>
      <c r="AC41" s="45" t="s">
        <v>20</v>
      </c>
    </row>
    <row r="42" spans="1:34" ht="15" customHeight="1" x14ac:dyDescent="0.25">
      <c r="A42" s="311"/>
      <c r="B42" s="306"/>
      <c r="C42" s="306"/>
      <c r="D42" s="294"/>
      <c r="E42" s="297"/>
      <c r="F42" s="297"/>
      <c r="G42" s="300"/>
      <c r="H42" s="44"/>
      <c r="I42" s="44"/>
      <c r="J42" s="44"/>
      <c r="K42" s="362"/>
      <c r="L42" s="363"/>
      <c r="M42" s="363"/>
      <c r="N42" s="363"/>
      <c r="O42" s="363"/>
      <c r="P42" s="364"/>
      <c r="Q42" s="364"/>
      <c r="R42" s="363">
        <f>F41</f>
        <v>1639.0349999999999</v>
      </c>
      <c r="S42" s="363"/>
      <c r="T42" s="365"/>
      <c r="U42" s="363"/>
      <c r="V42" s="363"/>
      <c r="W42" s="363"/>
      <c r="X42" s="363"/>
      <c r="Y42" s="363"/>
      <c r="Z42" s="363"/>
      <c r="AA42" s="363"/>
      <c r="AB42" s="176">
        <f t="shared" si="11"/>
        <v>1639.0349999999999</v>
      </c>
      <c r="AC42" s="43" t="s">
        <v>25</v>
      </c>
    </row>
    <row r="43" spans="1:34" ht="15" customHeight="1" thickBot="1" x14ac:dyDescent="0.3">
      <c r="A43" s="312"/>
      <c r="B43" s="307"/>
      <c r="C43" s="307"/>
      <c r="D43" s="295"/>
      <c r="E43" s="298"/>
      <c r="F43" s="298"/>
      <c r="G43" s="301"/>
      <c r="H43" s="42"/>
      <c r="I43" s="42"/>
      <c r="J43" s="42"/>
      <c r="K43" s="366"/>
      <c r="L43" s="370"/>
      <c r="M43" s="370"/>
      <c r="N43" s="370"/>
      <c r="O43" s="370"/>
      <c r="P43" s="371"/>
      <c r="Q43" s="371"/>
      <c r="R43" s="370">
        <f>F41</f>
        <v>1639.0349999999999</v>
      </c>
      <c r="S43" s="370"/>
      <c r="T43" s="372"/>
      <c r="U43" s="370"/>
      <c r="V43" s="370"/>
      <c r="W43" s="370"/>
      <c r="X43" s="370"/>
      <c r="Y43" s="370"/>
      <c r="Z43" s="370"/>
      <c r="AA43" s="373"/>
      <c r="AB43" s="177">
        <f t="shared" si="11"/>
        <v>1639.0349999999999</v>
      </c>
      <c r="AC43" s="41" t="s">
        <v>28</v>
      </c>
    </row>
    <row r="44" spans="1:34" ht="15" customHeight="1" x14ac:dyDescent="0.25">
      <c r="A44" s="302" t="s">
        <v>118</v>
      </c>
      <c r="B44" s="316" t="s">
        <v>152</v>
      </c>
      <c r="C44" s="308">
        <v>7</v>
      </c>
      <c r="D44" s="293">
        <f>Budget!J21+Budget!K21</f>
        <v>5558.3549999999996</v>
      </c>
      <c r="E44" s="296">
        <f>Budget!L21+Budget!M21</f>
        <v>124897.545</v>
      </c>
      <c r="F44" s="296">
        <f>Budget!N21</f>
        <v>130455.9</v>
      </c>
      <c r="G44" s="299" t="s">
        <v>226</v>
      </c>
      <c r="H44" s="46"/>
      <c r="I44" s="46"/>
      <c r="J44" s="46"/>
      <c r="K44" s="358"/>
      <c r="L44" s="359"/>
      <c r="M44" s="359"/>
      <c r="N44" s="359"/>
      <c r="O44" s="360"/>
      <c r="P44" s="360"/>
      <c r="Q44" s="360"/>
      <c r="R44" s="359">
        <f>F44/2</f>
        <v>65227.95</v>
      </c>
      <c r="S44" s="359">
        <f>F44/2</f>
        <v>65227.95</v>
      </c>
      <c r="T44" s="361"/>
      <c r="U44" s="359"/>
      <c r="V44" s="359"/>
      <c r="W44" s="359"/>
      <c r="X44" s="359"/>
      <c r="Y44" s="359"/>
      <c r="Z44" s="359"/>
      <c r="AA44" s="359"/>
      <c r="AB44" s="170">
        <f t="shared" si="11"/>
        <v>130455.9</v>
      </c>
      <c r="AC44" s="45" t="s">
        <v>20</v>
      </c>
    </row>
    <row r="45" spans="1:34" ht="15" customHeight="1" x14ac:dyDescent="0.25">
      <c r="A45" s="303"/>
      <c r="B45" s="306"/>
      <c r="C45" s="306"/>
      <c r="D45" s="294"/>
      <c r="E45" s="297"/>
      <c r="F45" s="297"/>
      <c r="G45" s="300"/>
      <c r="H45" s="44"/>
      <c r="I45" s="44"/>
      <c r="J45" s="44"/>
      <c r="K45" s="362"/>
      <c r="L45" s="363"/>
      <c r="M45" s="363"/>
      <c r="N45" s="363"/>
      <c r="O45" s="363"/>
      <c r="P45" s="364"/>
      <c r="Q45" s="364"/>
      <c r="R45" s="363">
        <f>F44/2</f>
        <v>65227.95</v>
      </c>
      <c r="S45" s="363">
        <f>F44/2</f>
        <v>65227.95</v>
      </c>
      <c r="T45" s="365"/>
      <c r="U45" s="363"/>
      <c r="V45" s="363"/>
      <c r="W45" s="363"/>
      <c r="X45" s="363"/>
      <c r="Y45" s="363"/>
      <c r="Z45" s="363"/>
      <c r="AA45" s="363"/>
      <c r="AB45" s="176">
        <f t="shared" si="11"/>
        <v>130455.9</v>
      </c>
      <c r="AC45" s="43" t="s">
        <v>25</v>
      </c>
    </row>
    <row r="46" spans="1:34" ht="15" customHeight="1" thickBot="1" x14ac:dyDescent="0.3">
      <c r="A46" s="304"/>
      <c r="B46" s="307"/>
      <c r="C46" s="307"/>
      <c r="D46" s="295"/>
      <c r="E46" s="298"/>
      <c r="F46" s="298"/>
      <c r="G46" s="301"/>
      <c r="H46" s="42"/>
      <c r="I46" s="42"/>
      <c r="J46" s="42"/>
      <c r="K46" s="366"/>
      <c r="L46" s="370"/>
      <c r="M46" s="370"/>
      <c r="N46" s="370"/>
      <c r="O46" s="370"/>
      <c r="P46" s="371"/>
      <c r="Q46" s="371"/>
      <c r="R46" s="370">
        <f>F44/2</f>
        <v>65227.95</v>
      </c>
      <c r="S46" s="363">
        <f>F44/2</f>
        <v>65227.95</v>
      </c>
      <c r="T46" s="372"/>
      <c r="U46" s="370"/>
      <c r="V46" s="370"/>
      <c r="W46" s="370"/>
      <c r="X46" s="370"/>
      <c r="Y46" s="370"/>
      <c r="Z46" s="370"/>
      <c r="AA46" s="373"/>
      <c r="AB46" s="177">
        <f t="shared" si="11"/>
        <v>130455.9</v>
      </c>
      <c r="AC46" s="41" t="s">
        <v>28</v>
      </c>
    </row>
    <row r="47" spans="1:34" ht="15" customHeight="1" x14ac:dyDescent="0.25">
      <c r="A47" s="310" t="s">
        <v>120</v>
      </c>
      <c r="B47" s="305" t="s">
        <v>153</v>
      </c>
      <c r="C47" s="308">
        <v>30</v>
      </c>
      <c r="D47" s="293">
        <f>Budget!J22+Budget!K22</f>
        <v>3342.1949999999997</v>
      </c>
      <c r="E47" s="296">
        <f>Budget!L22+Budget!M22</f>
        <v>81486.202499999999</v>
      </c>
      <c r="F47" s="296">
        <f>Budget!N22</f>
        <v>84828.397500000006</v>
      </c>
      <c r="G47" s="313" t="s">
        <v>226</v>
      </c>
      <c r="H47" s="46"/>
      <c r="I47" s="46"/>
      <c r="J47" s="46"/>
      <c r="K47" s="358"/>
      <c r="L47" s="359"/>
      <c r="M47" s="359"/>
      <c r="N47" s="359"/>
      <c r="O47" s="360"/>
      <c r="P47" s="360"/>
      <c r="Q47" s="360"/>
      <c r="R47" s="359"/>
      <c r="S47" s="359"/>
      <c r="T47" s="361">
        <f>F47/2</f>
        <v>42414.198750000003</v>
      </c>
      <c r="U47" s="374">
        <f>F47/2</f>
        <v>42414.198750000003</v>
      </c>
      <c r="V47" s="374"/>
      <c r="W47" s="359"/>
      <c r="X47" s="359"/>
      <c r="Y47" s="359"/>
      <c r="Z47" s="359"/>
      <c r="AA47" s="359"/>
      <c r="AB47" s="170">
        <f t="shared" si="11"/>
        <v>84828.397500000006</v>
      </c>
      <c r="AC47" s="45" t="s">
        <v>20</v>
      </c>
    </row>
    <row r="48" spans="1:34" ht="15" customHeight="1" x14ac:dyDescent="0.25">
      <c r="A48" s="311"/>
      <c r="B48" s="306"/>
      <c r="C48" s="306"/>
      <c r="D48" s="294"/>
      <c r="E48" s="297"/>
      <c r="F48" s="297"/>
      <c r="G48" s="314"/>
      <c r="H48" s="44"/>
      <c r="I48" s="44"/>
      <c r="J48" s="44"/>
      <c r="K48" s="362"/>
      <c r="L48" s="363"/>
      <c r="M48" s="363"/>
      <c r="N48" s="363"/>
      <c r="O48" s="363"/>
      <c r="P48" s="364"/>
      <c r="Q48" s="364"/>
      <c r="R48" s="363"/>
      <c r="S48" s="363"/>
      <c r="T48" s="365">
        <f>F47/2</f>
        <v>42414.198750000003</v>
      </c>
      <c r="U48" s="363"/>
      <c r="V48" s="375"/>
      <c r="W48" s="363">
        <f>F47/2</f>
        <v>42414.198750000003</v>
      </c>
      <c r="X48" s="364"/>
      <c r="Y48" s="363"/>
      <c r="Z48" s="363"/>
      <c r="AA48" s="363"/>
      <c r="AB48" s="176">
        <f t="shared" si="11"/>
        <v>84828.397500000006</v>
      </c>
      <c r="AC48" s="43" t="s">
        <v>25</v>
      </c>
    </row>
    <row r="49" spans="1:29" ht="15" customHeight="1" thickBot="1" x14ac:dyDescent="0.3">
      <c r="A49" s="312"/>
      <c r="B49" s="307"/>
      <c r="C49" s="307"/>
      <c r="D49" s="295"/>
      <c r="E49" s="298"/>
      <c r="F49" s="298"/>
      <c r="G49" s="315"/>
      <c r="H49" s="42"/>
      <c r="I49" s="42"/>
      <c r="J49" s="42"/>
      <c r="K49" s="366"/>
      <c r="L49" s="370"/>
      <c r="M49" s="370"/>
      <c r="N49" s="370"/>
      <c r="O49" s="370"/>
      <c r="P49" s="371"/>
      <c r="Q49" s="371"/>
      <c r="R49" s="370"/>
      <c r="S49" s="370"/>
      <c r="T49" s="365">
        <f>F47/2</f>
        <v>42414.198750000003</v>
      </c>
      <c r="U49" s="370"/>
      <c r="V49" s="370"/>
      <c r="W49" s="363">
        <f>F47/2</f>
        <v>42414.198750000003</v>
      </c>
      <c r="X49" s="370"/>
      <c r="Y49" s="373"/>
      <c r="Z49" s="370"/>
      <c r="AA49" s="373"/>
      <c r="AB49" s="177">
        <f t="shared" si="11"/>
        <v>84828.397500000006</v>
      </c>
      <c r="AC49" s="41" t="s">
        <v>28</v>
      </c>
    </row>
    <row r="50" spans="1:29" ht="15" customHeight="1" x14ac:dyDescent="0.25">
      <c r="A50" s="302" t="s">
        <v>122</v>
      </c>
      <c r="B50" s="305" t="s">
        <v>224</v>
      </c>
      <c r="C50" s="308">
        <v>5</v>
      </c>
      <c r="D50" s="293">
        <f>Budget!J23+Budget!K23</f>
        <v>9121.9</v>
      </c>
      <c r="E50" s="296">
        <f>Budget!L23+Budget!M23</f>
        <v>16993.125</v>
      </c>
      <c r="F50" s="296">
        <f>Budget!N23</f>
        <v>26115.025000000001</v>
      </c>
      <c r="G50" s="309" t="s">
        <v>226</v>
      </c>
      <c r="H50" s="46"/>
      <c r="I50" s="46"/>
      <c r="J50" s="46"/>
      <c r="K50" s="358"/>
      <c r="L50" s="359"/>
      <c r="M50" s="359"/>
      <c r="N50" s="359"/>
      <c r="O50" s="360"/>
      <c r="P50" s="360"/>
      <c r="Q50" s="360"/>
      <c r="R50" s="359"/>
      <c r="S50" s="359"/>
      <c r="T50" s="361"/>
      <c r="U50" s="359">
        <f>F50/2</f>
        <v>13057.512500000001</v>
      </c>
      <c r="V50" s="359">
        <f>F50/2</f>
        <v>13057.512500000001</v>
      </c>
      <c r="W50" s="359"/>
      <c r="X50" s="359"/>
      <c r="Y50" s="359"/>
      <c r="Z50" s="359"/>
      <c r="AA50" s="359"/>
      <c r="AB50" s="170">
        <f t="shared" si="11"/>
        <v>26115.025000000001</v>
      </c>
      <c r="AC50" s="45" t="s">
        <v>20</v>
      </c>
    </row>
    <row r="51" spans="1:29" ht="15" customHeight="1" x14ac:dyDescent="0.25">
      <c r="A51" s="303"/>
      <c r="B51" s="306"/>
      <c r="C51" s="306"/>
      <c r="D51" s="294"/>
      <c r="E51" s="297"/>
      <c r="F51" s="297"/>
      <c r="G51" s="300"/>
      <c r="H51" s="44"/>
      <c r="I51" s="44"/>
      <c r="J51" s="44"/>
      <c r="K51" s="362"/>
      <c r="L51" s="363"/>
      <c r="M51" s="363"/>
      <c r="N51" s="363"/>
      <c r="O51" s="363"/>
      <c r="P51" s="364"/>
      <c r="Q51" s="364"/>
      <c r="R51" s="363"/>
      <c r="S51" s="363"/>
      <c r="T51" s="365"/>
      <c r="U51" s="363"/>
      <c r="V51" s="363"/>
      <c r="W51" s="376">
        <f>(F50/2)+(Budget!Q23/2)</f>
        <v>16067.512500000001</v>
      </c>
      <c r="X51" s="376">
        <f>(F50/2)+(Budget!Q23/2)</f>
        <v>16067.512500000001</v>
      </c>
      <c r="Y51" s="363"/>
      <c r="Z51" s="363"/>
      <c r="AA51" s="363"/>
      <c r="AB51" s="176">
        <f t="shared" si="11"/>
        <v>32135.025000000001</v>
      </c>
      <c r="AC51" s="43" t="s">
        <v>25</v>
      </c>
    </row>
    <row r="52" spans="1:29" ht="15" customHeight="1" thickBot="1" x14ac:dyDescent="0.3">
      <c r="A52" s="304"/>
      <c r="B52" s="307"/>
      <c r="C52" s="307"/>
      <c r="D52" s="295"/>
      <c r="E52" s="298"/>
      <c r="F52" s="298"/>
      <c r="G52" s="301"/>
      <c r="H52" s="42"/>
      <c r="I52" s="42"/>
      <c r="J52" s="42"/>
      <c r="K52" s="366"/>
      <c r="L52" s="370"/>
      <c r="M52" s="370"/>
      <c r="N52" s="370"/>
      <c r="O52" s="370"/>
      <c r="P52" s="371"/>
      <c r="Q52" s="371"/>
      <c r="R52" s="370"/>
      <c r="S52" s="370"/>
      <c r="T52" s="372"/>
      <c r="U52" s="370"/>
      <c r="V52" s="370"/>
      <c r="W52" s="367">
        <f>F50/2</f>
        <v>13057.512500000001</v>
      </c>
      <c r="X52" s="367">
        <f>F50/2</f>
        <v>13057.512500000001</v>
      </c>
      <c r="Y52" s="373"/>
      <c r="Z52" s="370"/>
      <c r="AA52" s="373"/>
      <c r="AB52" s="177">
        <f t="shared" si="11"/>
        <v>26115.025000000001</v>
      </c>
      <c r="AC52" s="41" t="s">
        <v>28</v>
      </c>
    </row>
    <row r="53" spans="1:29" ht="15" customHeight="1" x14ac:dyDescent="0.25">
      <c r="A53" s="310" t="s">
        <v>155</v>
      </c>
      <c r="B53" s="305" t="s">
        <v>68</v>
      </c>
      <c r="C53" s="308">
        <v>4</v>
      </c>
      <c r="D53" s="293">
        <f>Budget!J24+Budget!K24</f>
        <v>2577.8249999999998</v>
      </c>
      <c r="E53" s="296">
        <f>Budget!L24+Budget!M24</f>
        <v>0</v>
      </c>
      <c r="F53" s="296">
        <f>Budget!N24</f>
        <v>2577.8249999999998</v>
      </c>
      <c r="G53" s="309" t="s">
        <v>226</v>
      </c>
      <c r="H53" s="46"/>
      <c r="I53" s="46"/>
      <c r="J53" s="46"/>
      <c r="K53" s="358"/>
      <c r="L53" s="359"/>
      <c r="M53" s="359"/>
      <c r="N53" s="359"/>
      <c r="O53" s="360"/>
      <c r="P53" s="360"/>
      <c r="Q53" s="360"/>
      <c r="R53" s="359"/>
      <c r="S53" s="359"/>
      <c r="T53" s="361"/>
      <c r="U53" s="359"/>
      <c r="V53" s="359">
        <f>F53/2</f>
        <v>1288.9124999999999</v>
      </c>
      <c r="W53" s="359">
        <f>F53/2</f>
        <v>1288.9124999999999</v>
      </c>
      <c r="X53" s="359"/>
      <c r="Y53" s="359"/>
      <c r="Z53" s="359"/>
      <c r="AA53" s="359"/>
      <c r="AB53" s="170">
        <f t="shared" si="11"/>
        <v>2577.8249999999998</v>
      </c>
      <c r="AC53" s="45" t="s">
        <v>20</v>
      </c>
    </row>
    <row r="54" spans="1:29" ht="15" customHeight="1" x14ac:dyDescent="0.25">
      <c r="A54" s="311"/>
      <c r="B54" s="306"/>
      <c r="C54" s="306"/>
      <c r="D54" s="294"/>
      <c r="E54" s="297"/>
      <c r="F54" s="297"/>
      <c r="G54" s="300"/>
      <c r="H54" s="44"/>
      <c r="I54" s="44"/>
      <c r="J54" s="44"/>
      <c r="K54" s="362"/>
      <c r="L54" s="363"/>
      <c r="M54" s="363"/>
      <c r="N54" s="363"/>
      <c r="O54" s="363"/>
      <c r="P54" s="364"/>
      <c r="Q54" s="364"/>
      <c r="R54" s="363"/>
      <c r="S54" s="363"/>
      <c r="T54" s="365"/>
      <c r="U54" s="363"/>
      <c r="V54" s="363"/>
      <c r="W54" s="363"/>
      <c r="X54" s="363">
        <f>F53/2</f>
        <v>1288.9124999999999</v>
      </c>
      <c r="Y54" s="363">
        <f>F53/2</f>
        <v>1288.9124999999999</v>
      </c>
      <c r="Z54" s="363"/>
      <c r="AA54" s="363"/>
      <c r="AB54" s="176">
        <f t="shared" si="11"/>
        <v>2577.8249999999998</v>
      </c>
      <c r="AC54" s="43" t="s">
        <v>25</v>
      </c>
    </row>
    <row r="55" spans="1:29" ht="15" customHeight="1" thickBot="1" x14ac:dyDescent="0.3">
      <c r="A55" s="312"/>
      <c r="B55" s="307"/>
      <c r="C55" s="307"/>
      <c r="D55" s="295"/>
      <c r="E55" s="298"/>
      <c r="F55" s="298"/>
      <c r="G55" s="301"/>
      <c r="H55" s="42"/>
      <c r="I55" s="42"/>
      <c r="J55" s="42"/>
      <c r="K55" s="366"/>
      <c r="L55" s="370"/>
      <c r="M55" s="370"/>
      <c r="N55" s="370"/>
      <c r="O55" s="370"/>
      <c r="P55" s="371"/>
      <c r="Q55" s="371"/>
      <c r="R55" s="370"/>
      <c r="S55" s="370"/>
      <c r="T55" s="372"/>
      <c r="U55" s="370"/>
      <c r="V55" s="370"/>
      <c r="W55" s="370"/>
      <c r="X55" s="370">
        <f>F53/2</f>
        <v>1288.9124999999999</v>
      </c>
      <c r="Y55" s="370">
        <f>F53/2</f>
        <v>1288.9124999999999</v>
      </c>
      <c r="Z55" s="370"/>
      <c r="AA55" s="373"/>
      <c r="AB55" s="177">
        <f t="shared" si="11"/>
        <v>2577.8249999999998</v>
      </c>
      <c r="AC55" s="41" t="s">
        <v>28</v>
      </c>
    </row>
    <row r="56" spans="1:29" ht="15" customHeight="1" x14ac:dyDescent="0.25">
      <c r="A56" s="310" t="s">
        <v>156</v>
      </c>
      <c r="B56" s="305" t="s">
        <v>69</v>
      </c>
      <c r="C56" s="308">
        <v>3</v>
      </c>
      <c r="D56" s="293">
        <f>Budget!J25+Budget!K25</f>
        <v>1957.095</v>
      </c>
      <c r="E56" s="296">
        <f>Budget!L25+Budget!M25</f>
        <v>0</v>
      </c>
      <c r="F56" s="296">
        <f>Budget!N25</f>
        <v>1957.095</v>
      </c>
      <c r="G56" s="317">
        <v>100</v>
      </c>
      <c r="H56" s="46"/>
      <c r="I56" s="46"/>
      <c r="J56" s="46"/>
      <c r="K56" s="358"/>
      <c r="L56" s="359"/>
      <c r="M56" s="359"/>
      <c r="N56" s="359"/>
      <c r="O56" s="360"/>
      <c r="P56" s="360"/>
      <c r="Q56" s="360"/>
      <c r="R56" s="359"/>
      <c r="S56" s="359"/>
      <c r="T56" s="361"/>
      <c r="U56" s="377"/>
      <c r="V56" s="359">
        <f>F56</f>
        <v>1957.095</v>
      </c>
      <c r="W56" s="377"/>
      <c r="X56" s="359"/>
      <c r="Y56" s="359"/>
      <c r="Z56" s="359"/>
      <c r="AA56" s="359"/>
      <c r="AB56" s="170">
        <f t="shared" si="11"/>
        <v>1957.095</v>
      </c>
      <c r="AC56" s="45" t="s">
        <v>20</v>
      </c>
    </row>
    <row r="57" spans="1:29" ht="15" customHeight="1" x14ac:dyDescent="0.25">
      <c r="A57" s="311"/>
      <c r="B57" s="306"/>
      <c r="C57" s="306"/>
      <c r="D57" s="294"/>
      <c r="E57" s="297"/>
      <c r="F57" s="297"/>
      <c r="G57" s="300"/>
      <c r="H57" s="44"/>
      <c r="I57" s="44"/>
      <c r="J57" s="44"/>
      <c r="K57" s="362"/>
      <c r="L57" s="363"/>
      <c r="M57" s="363"/>
      <c r="N57" s="363"/>
      <c r="O57" s="363"/>
      <c r="P57" s="364"/>
      <c r="Q57" s="364"/>
      <c r="R57" s="363"/>
      <c r="S57" s="363"/>
      <c r="T57" s="365"/>
      <c r="U57" s="363"/>
      <c r="V57" s="363"/>
      <c r="W57" s="363"/>
      <c r="X57" s="363">
        <f>F56</f>
        <v>1957.095</v>
      </c>
      <c r="Y57" s="363"/>
      <c r="Z57" s="363"/>
      <c r="AA57" s="363"/>
      <c r="AB57" s="176">
        <f t="shared" si="11"/>
        <v>1957.095</v>
      </c>
      <c r="AC57" s="43" t="s">
        <v>25</v>
      </c>
    </row>
    <row r="58" spans="1:29" ht="15" customHeight="1" thickBot="1" x14ac:dyDescent="0.3">
      <c r="A58" s="312"/>
      <c r="B58" s="307"/>
      <c r="C58" s="307"/>
      <c r="D58" s="295"/>
      <c r="E58" s="298"/>
      <c r="F58" s="298"/>
      <c r="G58" s="301"/>
      <c r="H58" s="42"/>
      <c r="I58" s="42"/>
      <c r="J58" s="42"/>
      <c r="K58" s="366"/>
      <c r="L58" s="370"/>
      <c r="M58" s="370"/>
      <c r="N58" s="370"/>
      <c r="O58" s="370"/>
      <c r="P58" s="371"/>
      <c r="Q58" s="371"/>
      <c r="R58" s="370"/>
      <c r="S58" s="370"/>
      <c r="T58" s="372"/>
      <c r="U58" s="370"/>
      <c r="V58" s="370"/>
      <c r="W58" s="370"/>
      <c r="X58" s="370">
        <f>F56</f>
        <v>1957.095</v>
      </c>
      <c r="Y58" s="373"/>
      <c r="Z58" s="370"/>
      <c r="AA58" s="373"/>
      <c r="AB58" s="177">
        <f t="shared" si="11"/>
        <v>1957.095</v>
      </c>
      <c r="AC58" s="41" t="s">
        <v>28</v>
      </c>
    </row>
    <row r="59" spans="1:29" ht="15" customHeight="1" x14ac:dyDescent="0.25">
      <c r="A59" s="310" t="s">
        <v>157</v>
      </c>
      <c r="B59" s="305" t="s">
        <v>70</v>
      </c>
      <c r="C59" s="308">
        <v>4</v>
      </c>
      <c r="D59" s="293">
        <f>Budget!J26+Budget!K26</f>
        <v>1135.0125</v>
      </c>
      <c r="E59" s="296">
        <f>Budget!L26+Budget!M26</f>
        <v>0</v>
      </c>
      <c r="F59" s="296">
        <f>Budget!N26</f>
        <v>1135.0125</v>
      </c>
      <c r="G59" s="317">
        <v>100</v>
      </c>
      <c r="H59" s="46"/>
      <c r="I59" s="46"/>
      <c r="J59" s="46"/>
      <c r="K59" s="358"/>
      <c r="L59" s="359"/>
      <c r="M59" s="359"/>
      <c r="N59" s="359"/>
      <c r="O59" s="360"/>
      <c r="P59" s="360"/>
      <c r="Q59" s="360"/>
      <c r="R59" s="359"/>
      <c r="S59" s="359"/>
      <c r="T59" s="361"/>
      <c r="U59" s="359"/>
      <c r="V59" s="359">
        <f>F59</f>
        <v>1135.0125</v>
      </c>
      <c r="W59" s="359"/>
      <c r="X59" s="359"/>
      <c r="Y59" s="359"/>
      <c r="Z59" s="359"/>
      <c r="AA59" s="359"/>
      <c r="AB59" s="170">
        <f t="shared" si="11"/>
        <v>1135.0125</v>
      </c>
      <c r="AC59" s="45" t="s">
        <v>20</v>
      </c>
    </row>
    <row r="60" spans="1:29" ht="15" customHeight="1" x14ac:dyDescent="0.25">
      <c r="A60" s="311"/>
      <c r="B60" s="306"/>
      <c r="C60" s="306"/>
      <c r="D60" s="294"/>
      <c r="E60" s="297"/>
      <c r="F60" s="297"/>
      <c r="G60" s="300"/>
      <c r="H60" s="44"/>
      <c r="I60" s="44"/>
      <c r="J60" s="44"/>
      <c r="K60" s="362"/>
      <c r="L60" s="363"/>
      <c r="M60" s="363"/>
      <c r="N60" s="363"/>
      <c r="O60" s="363"/>
      <c r="P60" s="364"/>
      <c r="Q60" s="364"/>
      <c r="R60" s="363"/>
      <c r="S60" s="363"/>
      <c r="T60" s="365"/>
      <c r="U60" s="363"/>
      <c r="V60" s="363"/>
      <c r="W60" s="363"/>
      <c r="X60" s="363">
        <f>F59</f>
        <v>1135.0125</v>
      </c>
      <c r="Y60" s="363"/>
      <c r="Z60" s="363"/>
      <c r="AA60" s="363"/>
      <c r="AB60" s="176">
        <f t="shared" si="11"/>
        <v>1135.0125</v>
      </c>
      <c r="AC60" s="43" t="s">
        <v>25</v>
      </c>
    </row>
    <row r="61" spans="1:29" ht="15" customHeight="1" thickBot="1" x14ac:dyDescent="0.3">
      <c r="A61" s="312"/>
      <c r="B61" s="307"/>
      <c r="C61" s="307"/>
      <c r="D61" s="295"/>
      <c r="E61" s="298"/>
      <c r="F61" s="298"/>
      <c r="G61" s="301"/>
      <c r="H61" s="42"/>
      <c r="I61" s="42"/>
      <c r="J61" s="42"/>
      <c r="K61" s="366"/>
      <c r="L61" s="370"/>
      <c r="M61" s="370"/>
      <c r="N61" s="370"/>
      <c r="O61" s="370"/>
      <c r="P61" s="371"/>
      <c r="Q61" s="371"/>
      <c r="R61" s="370"/>
      <c r="S61" s="370"/>
      <c r="T61" s="372"/>
      <c r="U61" s="370"/>
      <c r="V61" s="370"/>
      <c r="W61" s="370"/>
      <c r="X61" s="370">
        <f>F59</f>
        <v>1135.0125</v>
      </c>
      <c r="Y61" s="373"/>
      <c r="Z61" s="370"/>
      <c r="AA61" s="373"/>
      <c r="AB61" s="177">
        <f t="shared" si="11"/>
        <v>1135.0125</v>
      </c>
      <c r="AC61" s="41" t="s">
        <v>28</v>
      </c>
    </row>
    <row r="62" spans="1:29" ht="15" customHeight="1" thickBot="1" x14ac:dyDescent="0.3">
      <c r="A62" s="302" t="s">
        <v>8</v>
      </c>
      <c r="B62" s="316" t="s">
        <v>158</v>
      </c>
      <c r="C62" s="308">
        <v>1</v>
      </c>
      <c r="D62" s="293">
        <f>Budget!J27+Budget!K27</f>
        <v>3075.4349999999999</v>
      </c>
      <c r="E62" s="296">
        <f>Budget!L27+Budget!M27</f>
        <v>0</v>
      </c>
      <c r="F62" s="296">
        <f>Budget!N27</f>
        <v>3075.4349999999999</v>
      </c>
      <c r="G62" s="317">
        <v>100</v>
      </c>
      <c r="H62" s="46"/>
      <c r="I62" s="46"/>
      <c r="J62" s="46"/>
      <c r="K62" s="358"/>
      <c r="L62" s="359"/>
      <c r="M62" s="359"/>
      <c r="N62" s="359"/>
      <c r="O62" s="360"/>
      <c r="P62" s="360"/>
      <c r="Q62" s="360"/>
      <c r="R62" s="359"/>
      <c r="S62" s="359"/>
      <c r="T62" s="361"/>
      <c r="U62" s="359"/>
      <c r="V62" s="359">
        <f>F62</f>
        <v>3075.4349999999999</v>
      </c>
      <c r="W62" s="359"/>
      <c r="X62" s="359"/>
      <c r="Y62" s="359"/>
      <c r="Z62" s="359"/>
      <c r="AA62" s="359"/>
      <c r="AB62" s="170">
        <f t="shared" si="11"/>
        <v>3075.4349999999999</v>
      </c>
      <c r="AC62" s="45" t="s">
        <v>20</v>
      </c>
    </row>
    <row r="63" spans="1:29" ht="15" customHeight="1" x14ac:dyDescent="0.25">
      <c r="A63" s="303"/>
      <c r="B63" s="306"/>
      <c r="C63" s="306"/>
      <c r="D63" s="294"/>
      <c r="E63" s="297"/>
      <c r="F63" s="297"/>
      <c r="G63" s="300"/>
      <c r="H63" s="44"/>
      <c r="I63" s="44"/>
      <c r="J63" s="44"/>
      <c r="K63" s="362"/>
      <c r="L63" s="363"/>
      <c r="M63" s="363"/>
      <c r="N63" s="363"/>
      <c r="O63" s="363"/>
      <c r="P63" s="364"/>
      <c r="Q63" s="364"/>
      <c r="R63" s="363"/>
      <c r="S63" s="363"/>
      <c r="T63" s="365"/>
      <c r="U63" s="363"/>
      <c r="V63" s="363"/>
      <c r="W63" s="363"/>
      <c r="X63" s="363">
        <f>F62</f>
        <v>3075.4349999999999</v>
      </c>
      <c r="Y63" s="363"/>
      <c r="Z63" s="363"/>
      <c r="AA63" s="363"/>
      <c r="AB63" s="170">
        <f t="shared" si="11"/>
        <v>3075.4349999999999</v>
      </c>
      <c r="AC63" s="43" t="s">
        <v>25</v>
      </c>
    </row>
    <row r="64" spans="1:29" ht="15" customHeight="1" thickBot="1" x14ac:dyDescent="0.3">
      <c r="A64" s="304"/>
      <c r="B64" s="307"/>
      <c r="C64" s="307"/>
      <c r="D64" s="295"/>
      <c r="E64" s="298"/>
      <c r="F64" s="298"/>
      <c r="G64" s="301"/>
      <c r="H64" s="42"/>
      <c r="I64" s="42"/>
      <c r="J64" s="42"/>
      <c r="K64" s="366"/>
      <c r="L64" s="370"/>
      <c r="M64" s="370"/>
      <c r="N64" s="370"/>
      <c r="O64" s="370"/>
      <c r="P64" s="371"/>
      <c r="Q64" s="371"/>
      <c r="R64" s="370"/>
      <c r="S64" s="370"/>
      <c r="T64" s="372"/>
      <c r="U64" s="370"/>
      <c r="V64" s="370"/>
      <c r="W64" s="370"/>
      <c r="X64" s="370">
        <f>F62</f>
        <v>3075.4349999999999</v>
      </c>
      <c r="Y64" s="373"/>
      <c r="Z64" s="370"/>
      <c r="AA64" s="373"/>
      <c r="AB64" s="176">
        <f t="shared" si="11"/>
        <v>3075.4349999999999</v>
      </c>
      <c r="AC64" s="41" t="s">
        <v>28</v>
      </c>
    </row>
    <row r="65" spans="1:29" ht="15" customHeight="1" x14ac:dyDescent="0.25">
      <c r="A65" s="310" t="s">
        <v>126</v>
      </c>
      <c r="B65" s="305" t="s">
        <v>72</v>
      </c>
      <c r="C65" s="308">
        <v>1</v>
      </c>
      <c r="D65" s="293">
        <f>Budget!J28+Budget!K28</f>
        <v>1370.9924999999998</v>
      </c>
      <c r="E65" s="296">
        <f>Budget!L28+Budget!M28</f>
        <v>0</v>
      </c>
      <c r="F65" s="296">
        <f>Budget!N28</f>
        <v>1370.9924999999998</v>
      </c>
      <c r="G65" s="317">
        <v>100</v>
      </c>
      <c r="H65" s="46"/>
      <c r="I65" s="46"/>
      <c r="J65" s="46"/>
      <c r="K65" s="358"/>
      <c r="L65" s="359"/>
      <c r="M65" s="359"/>
      <c r="N65" s="359"/>
      <c r="O65" s="360"/>
      <c r="P65" s="360"/>
      <c r="Q65" s="360"/>
      <c r="R65" s="359"/>
      <c r="S65" s="359"/>
      <c r="T65" s="361"/>
      <c r="U65" s="359"/>
      <c r="V65" s="377"/>
      <c r="W65" s="359">
        <f>F65</f>
        <v>1370.9924999999998</v>
      </c>
      <c r="X65" s="359"/>
      <c r="Y65" s="359"/>
      <c r="Z65" s="359"/>
      <c r="AA65" s="359"/>
      <c r="AB65" s="177">
        <f t="shared" si="11"/>
        <v>1370.9924999999998</v>
      </c>
      <c r="AC65" s="45" t="s">
        <v>20</v>
      </c>
    </row>
    <row r="66" spans="1:29" ht="15" customHeight="1" x14ac:dyDescent="0.25">
      <c r="A66" s="311"/>
      <c r="B66" s="306"/>
      <c r="C66" s="306"/>
      <c r="D66" s="294"/>
      <c r="E66" s="297"/>
      <c r="F66" s="297"/>
      <c r="G66" s="300"/>
      <c r="H66" s="44"/>
      <c r="I66" s="44"/>
      <c r="J66" s="44"/>
      <c r="K66" s="362"/>
      <c r="L66" s="363"/>
      <c r="M66" s="363"/>
      <c r="N66" s="363"/>
      <c r="O66" s="363"/>
      <c r="P66" s="364"/>
      <c r="Q66" s="364"/>
      <c r="R66" s="363"/>
      <c r="S66" s="363"/>
      <c r="T66" s="365"/>
      <c r="U66" s="363"/>
      <c r="V66" s="363"/>
      <c r="W66" s="363"/>
      <c r="X66" s="363"/>
      <c r="Y66" s="363">
        <f>F65</f>
        <v>1370.9924999999998</v>
      </c>
      <c r="Z66" s="363"/>
      <c r="AA66" s="363"/>
      <c r="AB66" s="176">
        <f t="shared" si="11"/>
        <v>1370.9924999999998</v>
      </c>
      <c r="AC66" s="43" t="s">
        <v>25</v>
      </c>
    </row>
    <row r="67" spans="1:29" ht="15" customHeight="1" thickBot="1" x14ac:dyDescent="0.3">
      <c r="A67" s="312"/>
      <c r="B67" s="307"/>
      <c r="C67" s="307"/>
      <c r="D67" s="295"/>
      <c r="E67" s="298"/>
      <c r="F67" s="298"/>
      <c r="G67" s="301"/>
      <c r="H67" s="42"/>
      <c r="I67" s="42"/>
      <c r="J67" s="42"/>
      <c r="K67" s="366"/>
      <c r="L67" s="370"/>
      <c r="M67" s="370"/>
      <c r="N67" s="370"/>
      <c r="O67" s="370"/>
      <c r="P67" s="371"/>
      <c r="Q67" s="371"/>
      <c r="R67" s="370"/>
      <c r="S67" s="370"/>
      <c r="T67" s="372"/>
      <c r="U67" s="370"/>
      <c r="V67" s="370"/>
      <c r="W67" s="370"/>
      <c r="X67" s="370"/>
      <c r="Y67" s="363">
        <f>F65</f>
        <v>1370.9924999999998</v>
      </c>
      <c r="Z67" s="370"/>
      <c r="AA67" s="373"/>
      <c r="AB67" s="177">
        <f t="shared" si="11"/>
        <v>1370.9924999999998</v>
      </c>
      <c r="AC67" s="41" t="s">
        <v>28</v>
      </c>
    </row>
    <row r="68" spans="1:29" ht="15" customHeight="1" x14ac:dyDescent="0.25">
      <c r="A68" s="302" t="s">
        <v>127</v>
      </c>
      <c r="B68" s="316" t="s">
        <v>73</v>
      </c>
      <c r="C68" s="308">
        <v>5</v>
      </c>
      <c r="D68" s="293">
        <f>Budget!J29+Budget!K29</f>
        <v>2918.97</v>
      </c>
      <c r="E68" s="296">
        <f>Budget!L29+Budget!M29</f>
        <v>0</v>
      </c>
      <c r="F68" s="296">
        <f>Budget!N29</f>
        <v>2918.97</v>
      </c>
      <c r="G68" s="309" t="s">
        <v>226</v>
      </c>
      <c r="H68" s="46"/>
      <c r="I68" s="46"/>
      <c r="J68" s="46"/>
      <c r="K68" s="358"/>
      <c r="L68" s="359"/>
      <c r="M68" s="359"/>
      <c r="N68" s="359"/>
      <c r="O68" s="360"/>
      <c r="P68" s="360"/>
      <c r="Q68" s="360"/>
      <c r="R68" s="359"/>
      <c r="S68" s="359"/>
      <c r="T68" s="361"/>
      <c r="U68" s="359"/>
      <c r="V68" s="359"/>
      <c r="W68" s="359">
        <f>F68/2</f>
        <v>1459.4849999999999</v>
      </c>
      <c r="X68" s="359">
        <f>F68/2</f>
        <v>1459.4849999999999</v>
      </c>
      <c r="Y68" s="359"/>
      <c r="Z68" s="359"/>
      <c r="AA68" s="359"/>
      <c r="AB68" s="170">
        <f>SUM(K68:Z68)</f>
        <v>2918.97</v>
      </c>
      <c r="AC68" s="45" t="s">
        <v>20</v>
      </c>
    </row>
    <row r="69" spans="1:29" ht="15" customHeight="1" x14ac:dyDescent="0.25">
      <c r="A69" s="303"/>
      <c r="B69" s="306"/>
      <c r="C69" s="306"/>
      <c r="D69" s="294"/>
      <c r="E69" s="297"/>
      <c r="F69" s="297"/>
      <c r="G69" s="300"/>
      <c r="H69" s="44"/>
      <c r="I69" s="44"/>
      <c r="J69" s="44"/>
      <c r="K69" s="362"/>
      <c r="L69" s="363"/>
      <c r="M69" s="363"/>
      <c r="N69" s="363"/>
      <c r="O69" s="363"/>
      <c r="P69" s="364"/>
      <c r="Q69" s="364"/>
      <c r="R69" s="363"/>
      <c r="S69" s="363"/>
      <c r="T69" s="365"/>
      <c r="U69" s="363"/>
      <c r="V69" s="363"/>
      <c r="W69" s="363"/>
      <c r="X69" s="363"/>
      <c r="Y69" s="363">
        <f>F68/2</f>
        <v>1459.4849999999999</v>
      </c>
      <c r="Z69" s="363">
        <f>F68/2</f>
        <v>1459.4849999999999</v>
      </c>
      <c r="AA69" s="363"/>
      <c r="AB69" s="176">
        <f t="shared" ref="AB69:AB86" si="12">SUM(K69:Z69)</f>
        <v>2918.97</v>
      </c>
      <c r="AC69" s="43" t="s">
        <v>25</v>
      </c>
    </row>
    <row r="70" spans="1:29" ht="15" customHeight="1" thickBot="1" x14ac:dyDescent="0.3">
      <c r="A70" s="304"/>
      <c r="B70" s="307"/>
      <c r="C70" s="307"/>
      <c r="D70" s="295"/>
      <c r="E70" s="298"/>
      <c r="F70" s="298"/>
      <c r="G70" s="301"/>
      <c r="H70" s="42"/>
      <c r="I70" s="42"/>
      <c r="J70" s="42"/>
      <c r="K70" s="366"/>
      <c r="L70" s="370"/>
      <c r="M70" s="370"/>
      <c r="N70" s="370"/>
      <c r="O70" s="370"/>
      <c r="P70" s="371"/>
      <c r="Q70" s="371"/>
      <c r="R70" s="370"/>
      <c r="S70" s="370"/>
      <c r="T70" s="372"/>
      <c r="U70" s="370"/>
      <c r="V70" s="370"/>
      <c r="W70" s="370"/>
      <c r="X70" s="370"/>
      <c r="Y70" s="363">
        <f>F68/2</f>
        <v>1459.4849999999999</v>
      </c>
      <c r="Z70" s="363">
        <f>F68/2</f>
        <v>1459.4849999999999</v>
      </c>
      <c r="AA70" s="373"/>
      <c r="AB70" s="177">
        <f t="shared" si="12"/>
        <v>2918.97</v>
      </c>
      <c r="AC70" s="41" t="s">
        <v>28</v>
      </c>
    </row>
    <row r="71" spans="1:29" ht="15" customHeight="1" x14ac:dyDescent="0.25">
      <c r="A71" s="310" t="s">
        <v>9</v>
      </c>
      <c r="B71" s="305" t="s">
        <v>74</v>
      </c>
      <c r="C71" s="308">
        <v>2</v>
      </c>
      <c r="D71" s="293">
        <f>Budget!J30+Budget!K30</f>
        <v>3501.2249999999999</v>
      </c>
      <c r="E71" s="296">
        <f>Budget!L30+Budget!M30</f>
        <v>64125</v>
      </c>
      <c r="F71" s="296">
        <f>Budget!N30</f>
        <v>67626.224999999991</v>
      </c>
      <c r="G71" s="317">
        <v>100</v>
      </c>
      <c r="H71" s="46"/>
      <c r="I71" s="46"/>
      <c r="J71" s="46"/>
      <c r="K71" s="358"/>
      <c r="L71" s="359"/>
      <c r="M71" s="359"/>
      <c r="N71" s="359"/>
      <c r="O71" s="360"/>
      <c r="P71" s="360"/>
      <c r="Q71" s="360"/>
      <c r="R71" s="359"/>
      <c r="S71" s="359"/>
      <c r="T71" s="361"/>
      <c r="U71" s="359"/>
      <c r="V71" s="359"/>
      <c r="W71" s="359"/>
      <c r="X71" s="359">
        <f>F71</f>
        <v>67626.224999999991</v>
      </c>
      <c r="Y71" s="359"/>
      <c r="Z71" s="359"/>
      <c r="AA71" s="359"/>
      <c r="AB71" s="170">
        <f t="shared" si="12"/>
        <v>67626.224999999991</v>
      </c>
      <c r="AC71" s="45" t="s">
        <v>20</v>
      </c>
    </row>
    <row r="72" spans="1:29" ht="15" customHeight="1" x14ac:dyDescent="0.25">
      <c r="A72" s="311"/>
      <c r="B72" s="306"/>
      <c r="C72" s="306"/>
      <c r="D72" s="294"/>
      <c r="E72" s="297"/>
      <c r="F72" s="297"/>
      <c r="G72" s="300"/>
      <c r="H72" s="44"/>
      <c r="I72" s="44"/>
      <c r="J72" s="44"/>
      <c r="K72" s="362"/>
      <c r="L72" s="363"/>
      <c r="M72" s="363"/>
      <c r="N72" s="363"/>
      <c r="O72" s="363"/>
      <c r="P72" s="364"/>
      <c r="Q72" s="364"/>
      <c r="R72" s="363"/>
      <c r="S72" s="363"/>
      <c r="T72" s="365"/>
      <c r="U72" s="363"/>
      <c r="V72" s="363"/>
      <c r="W72" s="363"/>
      <c r="X72" s="363"/>
      <c r="Y72" s="363"/>
      <c r="Z72" s="363">
        <f>F71</f>
        <v>67626.224999999991</v>
      </c>
      <c r="AA72" s="363"/>
      <c r="AB72" s="176">
        <f t="shared" si="12"/>
        <v>67626.224999999991</v>
      </c>
      <c r="AC72" s="43" t="s">
        <v>25</v>
      </c>
    </row>
    <row r="73" spans="1:29" ht="15" customHeight="1" thickBot="1" x14ac:dyDescent="0.3">
      <c r="A73" s="312"/>
      <c r="B73" s="307"/>
      <c r="C73" s="307"/>
      <c r="D73" s="295"/>
      <c r="E73" s="298"/>
      <c r="F73" s="298"/>
      <c r="G73" s="301"/>
      <c r="H73" s="42"/>
      <c r="I73" s="42"/>
      <c r="J73" s="42"/>
      <c r="K73" s="366"/>
      <c r="L73" s="370"/>
      <c r="M73" s="370"/>
      <c r="N73" s="370"/>
      <c r="O73" s="370"/>
      <c r="P73" s="371"/>
      <c r="Q73" s="371"/>
      <c r="R73" s="370"/>
      <c r="S73" s="370"/>
      <c r="T73" s="372"/>
      <c r="U73" s="370"/>
      <c r="V73" s="370"/>
      <c r="W73" s="370"/>
      <c r="X73" s="370"/>
      <c r="Y73" s="373"/>
      <c r="Z73" s="363">
        <f>F71</f>
        <v>67626.224999999991</v>
      </c>
      <c r="AA73" s="373"/>
      <c r="AB73" s="177">
        <f t="shared" si="12"/>
        <v>67626.224999999991</v>
      </c>
      <c r="AC73" s="41" t="s">
        <v>28</v>
      </c>
    </row>
    <row r="74" spans="1:29" ht="15" customHeight="1" x14ac:dyDescent="0.25">
      <c r="A74" s="310" t="s">
        <v>130</v>
      </c>
      <c r="B74" s="305" t="s">
        <v>75</v>
      </c>
      <c r="C74" s="308">
        <v>2</v>
      </c>
      <c r="D74" s="293">
        <f>Budget!J31+Budget!K31</f>
        <v>3809.0250000000001</v>
      </c>
      <c r="E74" s="296">
        <f>Budget!L31+Budget!M31</f>
        <v>0</v>
      </c>
      <c r="F74" s="296">
        <f>Budget!N31</f>
        <v>3809.0250000000001</v>
      </c>
      <c r="G74" s="317">
        <v>100</v>
      </c>
      <c r="H74" s="46"/>
      <c r="I74" s="46"/>
      <c r="J74" s="46"/>
      <c r="K74" s="358"/>
      <c r="L74" s="359"/>
      <c r="M74" s="359"/>
      <c r="N74" s="359"/>
      <c r="O74" s="360"/>
      <c r="P74" s="360"/>
      <c r="Q74" s="360"/>
      <c r="R74" s="359"/>
      <c r="S74" s="359"/>
      <c r="T74" s="361"/>
      <c r="U74" s="359"/>
      <c r="V74" s="359"/>
      <c r="W74" s="359"/>
      <c r="X74" s="359">
        <f>F74</f>
        <v>3809.0250000000001</v>
      </c>
      <c r="Y74" s="359"/>
      <c r="Z74" s="359"/>
      <c r="AA74" s="359"/>
      <c r="AB74" s="170">
        <f t="shared" si="12"/>
        <v>3809.0250000000001</v>
      </c>
      <c r="AC74" s="45" t="s">
        <v>20</v>
      </c>
    </row>
    <row r="75" spans="1:29" ht="15" customHeight="1" x14ac:dyDescent="0.25">
      <c r="A75" s="311"/>
      <c r="B75" s="306"/>
      <c r="C75" s="306"/>
      <c r="D75" s="294"/>
      <c r="E75" s="297"/>
      <c r="F75" s="297"/>
      <c r="G75" s="300"/>
      <c r="H75" s="44"/>
      <c r="I75" s="44"/>
      <c r="J75" s="44"/>
      <c r="K75" s="362"/>
      <c r="L75" s="363"/>
      <c r="M75" s="363"/>
      <c r="N75" s="363"/>
      <c r="O75" s="363"/>
      <c r="P75" s="364"/>
      <c r="Q75" s="364"/>
      <c r="R75" s="363"/>
      <c r="S75" s="363"/>
      <c r="T75" s="365"/>
      <c r="U75" s="363"/>
      <c r="V75" s="363"/>
      <c r="W75" s="363"/>
      <c r="X75" s="363"/>
      <c r="Y75" s="363"/>
      <c r="Z75" s="363">
        <f>F74</f>
        <v>3809.0250000000001</v>
      </c>
      <c r="AA75" s="363"/>
      <c r="AB75" s="176">
        <f t="shared" si="12"/>
        <v>3809.0250000000001</v>
      </c>
      <c r="AC75" s="43" t="s">
        <v>25</v>
      </c>
    </row>
    <row r="76" spans="1:29" ht="15" customHeight="1" thickBot="1" x14ac:dyDescent="0.3">
      <c r="A76" s="312"/>
      <c r="B76" s="307"/>
      <c r="C76" s="307"/>
      <c r="D76" s="295"/>
      <c r="E76" s="298"/>
      <c r="F76" s="298"/>
      <c r="G76" s="301"/>
      <c r="H76" s="42"/>
      <c r="I76" s="42"/>
      <c r="J76" s="42"/>
      <c r="K76" s="366"/>
      <c r="L76" s="370"/>
      <c r="M76" s="370"/>
      <c r="N76" s="370"/>
      <c r="O76" s="370"/>
      <c r="P76" s="371"/>
      <c r="Q76" s="371"/>
      <c r="R76" s="370"/>
      <c r="S76" s="370"/>
      <c r="T76" s="372"/>
      <c r="U76" s="370"/>
      <c r="V76" s="370"/>
      <c r="W76" s="370"/>
      <c r="X76" s="370"/>
      <c r="Y76" s="373"/>
      <c r="Z76" s="363">
        <f>F74</f>
        <v>3809.0250000000001</v>
      </c>
      <c r="AA76" s="373"/>
      <c r="AB76" s="177">
        <f t="shared" si="12"/>
        <v>3809.0250000000001</v>
      </c>
      <c r="AC76" s="41" t="s">
        <v>28</v>
      </c>
    </row>
    <row r="77" spans="1:29" ht="15" customHeight="1" x14ac:dyDescent="0.25">
      <c r="A77" s="310" t="s">
        <v>133</v>
      </c>
      <c r="B77" s="305" t="s">
        <v>76</v>
      </c>
      <c r="C77" s="308">
        <v>2</v>
      </c>
      <c r="D77" s="293">
        <f>Budget!J32+Budget!K32</f>
        <v>3185.73</v>
      </c>
      <c r="E77" s="296">
        <f>Budget!L32+Budget!M32</f>
        <v>0</v>
      </c>
      <c r="F77" s="296">
        <f>Budget!N32</f>
        <v>3185.73</v>
      </c>
      <c r="G77" s="317">
        <v>100</v>
      </c>
      <c r="H77" s="46"/>
      <c r="I77" s="46"/>
      <c r="J77" s="46"/>
      <c r="K77" s="358"/>
      <c r="L77" s="359"/>
      <c r="M77" s="359"/>
      <c r="N77" s="359"/>
      <c r="O77" s="359"/>
      <c r="P77" s="360"/>
      <c r="Q77" s="360"/>
      <c r="R77" s="359"/>
      <c r="S77" s="359"/>
      <c r="T77" s="361"/>
      <c r="U77" s="359"/>
      <c r="V77" s="359"/>
      <c r="W77" s="359"/>
      <c r="X77" s="359">
        <f>F77</f>
        <v>3185.73</v>
      </c>
      <c r="Y77" s="359"/>
      <c r="Z77" s="359"/>
      <c r="AA77" s="359"/>
      <c r="AB77" s="170">
        <f t="shared" si="12"/>
        <v>3185.73</v>
      </c>
      <c r="AC77" s="45" t="s">
        <v>20</v>
      </c>
    </row>
    <row r="78" spans="1:29" ht="15" customHeight="1" x14ac:dyDescent="0.25">
      <c r="A78" s="311"/>
      <c r="B78" s="306"/>
      <c r="C78" s="306"/>
      <c r="D78" s="294"/>
      <c r="E78" s="297"/>
      <c r="F78" s="297"/>
      <c r="G78" s="300"/>
      <c r="H78" s="44"/>
      <c r="I78" s="44"/>
      <c r="J78" s="44"/>
      <c r="K78" s="362"/>
      <c r="L78" s="363"/>
      <c r="M78" s="363"/>
      <c r="N78" s="363"/>
      <c r="O78" s="363"/>
      <c r="P78" s="364"/>
      <c r="Q78" s="364"/>
      <c r="R78" s="363"/>
      <c r="S78" s="363"/>
      <c r="T78" s="365"/>
      <c r="U78" s="363"/>
      <c r="V78" s="363"/>
      <c r="W78" s="363"/>
      <c r="X78" s="363"/>
      <c r="Y78" s="363"/>
      <c r="Z78" s="363">
        <f>F77</f>
        <v>3185.73</v>
      </c>
      <c r="AA78" s="363"/>
      <c r="AB78" s="176">
        <f t="shared" si="12"/>
        <v>3185.73</v>
      </c>
      <c r="AC78" s="43" t="s">
        <v>25</v>
      </c>
    </row>
    <row r="79" spans="1:29" ht="15" customHeight="1" thickBot="1" x14ac:dyDescent="0.3">
      <c r="A79" s="312"/>
      <c r="B79" s="307"/>
      <c r="C79" s="307"/>
      <c r="D79" s="295"/>
      <c r="E79" s="298"/>
      <c r="F79" s="298"/>
      <c r="G79" s="301"/>
      <c r="H79" s="42"/>
      <c r="I79" s="42"/>
      <c r="J79" s="42"/>
      <c r="K79" s="366"/>
      <c r="L79" s="370"/>
      <c r="M79" s="370"/>
      <c r="N79" s="370"/>
      <c r="O79" s="370"/>
      <c r="P79" s="371"/>
      <c r="Q79" s="371"/>
      <c r="R79" s="370"/>
      <c r="S79" s="370"/>
      <c r="T79" s="372"/>
      <c r="U79" s="370"/>
      <c r="V79" s="370"/>
      <c r="W79" s="370"/>
      <c r="X79" s="370"/>
      <c r="Y79" s="373"/>
      <c r="Z79" s="363">
        <f>F77</f>
        <v>3185.73</v>
      </c>
      <c r="AA79" s="373"/>
      <c r="AB79" s="177">
        <f t="shared" si="12"/>
        <v>3185.73</v>
      </c>
      <c r="AC79" s="41" t="s">
        <v>28</v>
      </c>
    </row>
    <row r="80" spans="1:29" ht="15" customHeight="1" x14ac:dyDescent="0.25">
      <c r="A80" s="310" t="s">
        <v>135</v>
      </c>
      <c r="B80" s="305" t="s">
        <v>223</v>
      </c>
      <c r="C80" s="308">
        <v>2</v>
      </c>
      <c r="D80" s="293">
        <f>Budget!J33+Budget!K33</f>
        <v>1680.075</v>
      </c>
      <c r="E80" s="296">
        <f>Budget!L33+Budget!M33</f>
        <v>0</v>
      </c>
      <c r="F80" s="296">
        <f>Budget!N33</f>
        <v>1680.075</v>
      </c>
      <c r="G80" s="317">
        <v>100</v>
      </c>
      <c r="H80" s="46"/>
      <c r="I80" s="46"/>
      <c r="J80" s="46"/>
      <c r="K80" s="358"/>
      <c r="L80" s="359"/>
      <c r="M80" s="359"/>
      <c r="N80" s="359"/>
      <c r="O80" s="359"/>
      <c r="P80" s="360"/>
      <c r="Q80" s="360"/>
      <c r="R80" s="359"/>
      <c r="S80" s="359"/>
      <c r="T80" s="361"/>
      <c r="U80" s="359"/>
      <c r="V80" s="359"/>
      <c r="W80" s="359"/>
      <c r="X80" s="359">
        <f>F80</f>
        <v>1680.075</v>
      </c>
      <c r="Y80" s="359"/>
      <c r="Z80" s="359"/>
      <c r="AA80" s="359"/>
      <c r="AB80" s="170">
        <f t="shared" si="12"/>
        <v>1680.075</v>
      </c>
      <c r="AC80" s="45" t="s">
        <v>20</v>
      </c>
    </row>
    <row r="81" spans="1:35" ht="15" customHeight="1" x14ac:dyDescent="0.25">
      <c r="A81" s="311"/>
      <c r="B81" s="306"/>
      <c r="C81" s="306"/>
      <c r="D81" s="294"/>
      <c r="E81" s="297"/>
      <c r="F81" s="297"/>
      <c r="G81" s="300"/>
      <c r="H81" s="44"/>
      <c r="I81" s="44"/>
      <c r="J81" s="44"/>
      <c r="K81" s="362"/>
      <c r="L81" s="363"/>
      <c r="M81" s="363"/>
      <c r="N81" s="363"/>
      <c r="O81" s="363"/>
      <c r="P81" s="364"/>
      <c r="Q81" s="364"/>
      <c r="R81" s="363"/>
      <c r="S81" s="363"/>
      <c r="T81" s="365"/>
      <c r="U81" s="363"/>
      <c r="V81" s="363"/>
      <c r="W81" s="363"/>
      <c r="X81" s="363"/>
      <c r="Y81" s="363"/>
      <c r="Z81" s="363">
        <f>F80</f>
        <v>1680.075</v>
      </c>
      <c r="AA81" s="363"/>
      <c r="AB81" s="176">
        <f t="shared" si="12"/>
        <v>1680.075</v>
      </c>
      <c r="AC81" s="43" t="s">
        <v>25</v>
      </c>
    </row>
    <row r="82" spans="1:35" ht="15" customHeight="1" thickBot="1" x14ac:dyDescent="0.3">
      <c r="A82" s="312"/>
      <c r="B82" s="307"/>
      <c r="C82" s="307"/>
      <c r="D82" s="295"/>
      <c r="E82" s="298"/>
      <c r="F82" s="298"/>
      <c r="G82" s="301"/>
      <c r="H82" s="42"/>
      <c r="I82" s="42"/>
      <c r="J82" s="42"/>
      <c r="K82" s="366"/>
      <c r="L82" s="370"/>
      <c r="M82" s="370"/>
      <c r="N82" s="370"/>
      <c r="O82" s="370"/>
      <c r="P82" s="371"/>
      <c r="Q82" s="371"/>
      <c r="R82" s="370"/>
      <c r="S82" s="370"/>
      <c r="T82" s="372"/>
      <c r="U82" s="370"/>
      <c r="V82" s="370"/>
      <c r="W82" s="370"/>
      <c r="X82" s="370"/>
      <c r="Y82" s="373"/>
      <c r="Z82" s="363">
        <f>F80</f>
        <v>1680.075</v>
      </c>
      <c r="AA82" s="373"/>
      <c r="AB82" s="177">
        <f t="shared" si="12"/>
        <v>1680.075</v>
      </c>
      <c r="AC82" s="41" t="s">
        <v>28</v>
      </c>
    </row>
    <row r="83" spans="1:35" ht="15" customHeight="1" x14ac:dyDescent="0.25">
      <c r="A83" s="310" t="s">
        <v>137</v>
      </c>
      <c r="B83" s="305" t="s">
        <v>78</v>
      </c>
      <c r="C83" s="308">
        <v>1</v>
      </c>
      <c r="D83" s="293">
        <f>Budget!J34+Budget!K34</f>
        <v>2852.2799999999997</v>
      </c>
      <c r="E83" s="296">
        <f>Budget!L34+Budget!M34</f>
        <v>0</v>
      </c>
      <c r="F83" s="296">
        <f>Budget!N34</f>
        <v>2852.2799999999997</v>
      </c>
      <c r="G83" s="317">
        <v>100</v>
      </c>
      <c r="H83" s="46"/>
      <c r="I83" s="46"/>
      <c r="J83" s="46"/>
      <c r="K83" s="358"/>
      <c r="L83" s="359"/>
      <c r="M83" s="359"/>
      <c r="N83" s="359"/>
      <c r="O83" s="359"/>
      <c r="P83" s="360"/>
      <c r="Q83" s="360"/>
      <c r="R83" s="359"/>
      <c r="S83" s="359"/>
      <c r="T83" s="361"/>
      <c r="U83" s="359"/>
      <c r="V83" s="359"/>
      <c r="W83" s="359"/>
      <c r="X83" s="359"/>
      <c r="Y83" s="359">
        <f>F83</f>
        <v>2852.2799999999997</v>
      </c>
      <c r="Z83" s="359"/>
      <c r="AA83" s="359"/>
      <c r="AB83" s="170">
        <f t="shared" si="12"/>
        <v>2852.2799999999997</v>
      </c>
      <c r="AC83" s="45" t="s">
        <v>20</v>
      </c>
    </row>
    <row r="84" spans="1:35" ht="15" customHeight="1" x14ac:dyDescent="0.25">
      <c r="A84" s="311"/>
      <c r="B84" s="306"/>
      <c r="C84" s="306"/>
      <c r="D84" s="294"/>
      <c r="E84" s="297"/>
      <c r="F84" s="297"/>
      <c r="G84" s="300"/>
      <c r="H84" s="44"/>
      <c r="I84" s="44"/>
      <c r="J84" s="44"/>
      <c r="K84" s="362"/>
      <c r="L84" s="363"/>
      <c r="M84" s="363"/>
      <c r="N84" s="363"/>
      <c r="O84" s="363"/>
      <c r="P84" s="364"/>
      <c r="Q84" s="364"/>
      <c r="R84" s="363"/>
      <c r="S84" s="363"/>
      <c r="T84" s="365"/>
      <c r="U84" s="363"/>
      <c r="V84" s="363"/>
      <c r="W84" s="363"/>
      <c r="X84" s="363"/>
      <c r="Y84" s="363"/>
      <c r="Z84" s="363"/>
      <c r="AA84" s="363">
        <f>F83</f>
        <v>2852.2799999999997</v>
      </c>
      <c r="AB84" s="176">
        <f>SUM(K84:AA84)</f>
        <v>2852.2799999999997</v>
      </c>
      <c r="AC84" s="43" t="s">
        <v>25</v>
      </c>
    </row>
    <row r="85" spans="1:35" ht="15" customHeight="1" thickBot="1" x14ac:dyDescent="0.3">
      <c r="A85" s="312"/>
      <c r="B85" s="307"/>
      <c r="C85" s="307"/>
      <c r="D85" s="295"/>
      <c r="E85" s="298"/>
      <c r="F85" s="298"/>
      <c r="G85" s="301"/>
      <c r="H85" s="42"/>
      <c r="I85" s="42"/>
      <c r="J85" s="42"/>
      <c r="K85" s="366"/>
      <c r="L85" s="370"/>
      <c r="M85" s="370"/>
      <c r="N85" s="370"/>
      <c r="O85" s="370"/>
      <c r="P85" s="371"/>
      <c r="Q85" s="371"/>
      <c r="R85" s="370"/>
      <c r="S85" s="370"/>
      <c r="T85" s="372"/>
      <c r="U85" s="370"/>
      <c r="V85" s="370"/>
      <c r="W85" s="370"/>
      <c r="X85" s="370"/>
      <c r="Y85" s="373"/>
      <c r="Z85" s="370"/>
      <c r="AA85" s="363">
        <f>F83</f>
        <v>2852.2799999999997</v>
      </c>
      <c r="AB85" s="177">
        <f>SUM(K85:AA85)</f>
        <v>2852.2799999999997</v>
      </c>
      <c r="AC85" s="41" t="s">
        <v>28</v>
      </c>
    </row>
    <row r="86" spans="1:35" ht="15" customHeight="1" x14ac:dyDescent="0.25">
      <c r="A86" s="310" t="s">
        <v>160</v>
      </c>
      <c r="B86" s="305" t="s">
        <v>79</v>
      </c>
      <c r="C86" s="308">
        <v>1</v>
      </c>
      <c r="D86" s="293">
        <f>Budget!J35+Budget!K35</f>
        <v>4298.4174999999996</v>
      </c>
      <c r="E86" s="293">
        <f>Budget!L35+Budget!M35</f>
        <v>0</v>
      </c>
      <c r="F86" s="293">
        <f>Budget!N35</f>
        <v>4298.4174999999996</v>
      </c>
      <c r="G86" s="317">
        <v>100</v>
      </c>
      <c r="H86" s="46"/>
      <c r="I86" s="46"/>
      <c r="J86" s="46"/>
      <c r="K86" s="358"/>
      <c r="L86" s="359"/>
      <c r="M86" s="359"/>
      <c r="N86" s="359"/>
      <c r="O86" s="359"/>
      <c r="P86" s="360"/>
      <c r="Q86" s="360"/>
      <c r="R86" s="359"/>
      <c r="S86" s="359"/>
      <c r="T86" s="361"/>
      <c r="U86" s="359"/>
      <c r="V86" s="359"/>
      <c r="W86" s="359"/>
      <c r="X86" s="359"/>
      <c r="Y86" s="359">
        <f>F86</f>
        <v>4298.4174999999996</v>
      </c>
      <c r="Z86" s="359"/>
      <c r="AA86" s="359"/>
      <c r="AB86" s="170">
        <f t="shared" si="12"/>
        <v>4298.4174999999996</v>
      </c>
      <c r="AC86" s="45" t="s">
        <v>20</v>
      </c>
    </row>
    <row r="87" spans="1:35" ht="15" customHeight="1" x14ac:dyDescent="0.25">
      <c r="A87" s="311"/>
      <c r="B87" s="306"/>
      <c r="C87" s="306"/>
      <c r="D87" s="294"/>
      <c r="E87" s="294"/>
      <c r="F87" s="294"/>
      <c r="G87" s="300"/>
      <c r="H87" s="44"/>
      <c r="I87" s="44"/>
      <c r="J87" s="44"/>
      <c r="K87" s="362"/>
      <c r="L87" s="363"/>
      <c r="M87" s="363"/>
      <c r="N87" s="363"/>
      <c r="O87" s="363"/>
      <c r="P87" s="364"/>
      <c r="Q87" s="364"/>
      <c r="R87" s="363"/>
      <c r="S87" s="363"/>
      <c r="T87" s="365"/>
      <c r="U87" s="363"/>
      <c r="V87" s="363"/>
      <c r="W87" s="363"/>
      <c r="X87" s="363"/>
      <c r="Y87" s="363"/>
      <c r="Z87" s="363"/>
      <c r="AA87" s="363">
        <f>F86</f>
        <v>4298.4174999999996</v>
      </c>
      <c r="AB87" s="176">
        <f>SUM(K87:AA87)</f>
        <v>4298.4174999999996</v>
      </c>
      <c r="AC87" s="43" t="s">
        <v>25</v>
      </c>
    </row>
    <row r="88" spans="1:35" ht="15" customHeight="1" thickBot="1" x14ac:dyDescent="0.3">
      <c r="A88" s="312"/>
      <c r="B88" s="307"/>
      <c r="C88" s="307"/>
      <c r="D88" s="295"/>
      <c r="E88" s="295"/>
      <c r="F88" s="295"/>
      <c r="G88" s="301"/>
      <c r="H88" s="42"/>
      <c r="I88" s="44"/>
      <c r="J88" s="44"/>
      <c r="K88" s="362"/>
      <c r="L88" s="384"/>
      <c r="M88" s="384"/>
      <c r="N88" s="384"/>
      <c r="O88" s="384"/>
      <c r="P88" s="385"/>
      <c r="Q88" s="385"/>
      <c r="R88" s="384"/>
      <c r="S88" s="384"/>
      <c r="T88" s="386"/>
      <c r="U88" s="384"/>
      <c r="V88" s="384"/>
      <c r="W88" s="384"/>
      <c r="X88" s="384"/>
      <c r="Y88" s="384"/>
      <c r="Z88" s="384"/>
      <c r="AA88" s="363">
        <f>F86</f>
        <v>4298.4174999999996</v>
      </c>
      <c r="AB88" s="175">
        <f>SUM(K88:AA88)</f>
        <v>4298.4174999999996</v>
      </c>
      <c r="AC88" s="41" t="s">
        <v>28</v>
      </c>
    </row>
    <row r="89" spans="1:35" ht="15" customHeight="1" x14ac:dyDescent="0.25">
      <c r="A89" s="40"/>
      <c r="B89" s="21"/>
      <c r="C89" s="21"/>
      <c r="D89" s="38"/>
      <c r="E89" s="21"/>
      <c r="F89" s="39"/>
      <c r="G89" s="38"/>
      <c r="H89" s="380" t="s">
        <v>20</v>
      </c>
      <c r="I89" s="37">
        <v>0</v>
      </c>
      <c r="J89" s="36"/>
      <c r="K89" s="36">
        <f t="shared" ref="K89:AA89" si="13">K2+K5+K8+K11+K14+K17+K20+K23+K26+K29+K32+K35+K38+K41+K44+K47+K50+K53+K56+K59+K62+K65+K68+K71+K74+K77+K80+K83+K86</f>
        <v>2654.7750000000001</v>
      </c>
      <c r="L89" s="36">
        <f t="shared" si="13"/>
        <v>795.15</v>
      </c>
      <c r="M89" s="36">
        <f t="shared" si="13"/>
        <v>775.91250000000002</v>
      </c>
      <c r="N89" s="36">
        <f t="shared" si="13"/>
        <v>4823.4825000000001</v>
      </c>
      <c r="O89" s="36">
        <f t="shared" si="13"/>
        <v>8649.18</v>
      </c>
      <c r="P89" s="36">
        <f t="shared" si="13"/>
        <v>1898.1</v>
      </c>
      <c r="Q89" s="36">
        <f t="shared" si="13"/>
        <v>71663.915000000008</v>
      </c>
      <c r="R89" s="36">
        <f t="shared" si="13"/>
        <v>136081.32500000001</v>
      </c>
      <c r="S89" s="36">
        <f t="shared" si="13"/>
        <v>65227.95</v>
      </c>
      <c r="T89" s="183">
        <f t="shared" si="13"/>
        <v>42414.198750000003</v>
      </c>
      <c r="U89" s="36">
        <f t="shared" si="13"/>
        <v>55471.711250000008</v>
      </c>
      <c r="V89" s="36">
        <f t="shared" si="13"/>
        <v>20513.967500000002</v>
      </c>
      <c r="W89" s="36">
        <f t="shared" si="13"/>
        <v>4119.3899999999994</v>
      </c>
      <c r="X89" s="36">
        <f t="shared" si="13"/>
        <v>77760.539999999979</v>
      </c>
      <c r="Y89" s="36">
        <f t="shared" si="13"/>
        <v>7150.6974999999993</v>
      </c>
      <c r="Z89" s="36">
        <f t="shared" si="13"/>
        <v>0</v>
      </c>
      <c r="AA89" s="378">
        <f t="shared" si="13"/>
        <v>0</v>
      </c>
      <c r="AB89" s="171"/>
    </row>
    <row r="90" spans="1:35" ht="15" customHeight="1" x14ac:dyDescent="0.25">
      <c r="A90" s="24"/>
      <c r="B90" s="35"/>
      <c r="C90" s="35"/>
      <c r="D90" s="35"/>
      <c r="E90" s="21"/>
      <c r="F90" s="31"/>
      <c r="G90" s="32"/>
      <c r="H90" s="381" t="s">
        <v>35</v>
      </c>
      <c r="I90" s="29">
        <v>0</v>
      </c>
      <c r="J90" s="28"/>
      <c r="K90" s="28">
        <f>K89</f>
        <v>2654.7750000000001</v>
      </c>
      <c r="L90" s="28">
        <f t="shared" ref="L90:Q90" si="14">K90+L89</f>
        <v>3449.9250000000002</v>
      </c>
      <c r="M90" s="28">
        <f t="shared" si="14"/>
        <v>4225.8375000000005</v>
      </c>
      <c r="N90" s="28">
        <f t="shared" si="14"/>
        <v>9049.32</v>
      </c>
      <c r="O90" s="28">
        <f t="shared" si="14"/>
        <v>17698.5</v>
      </c>
      <c r="P90" s="28">
        <f t="shared" si="14"/>
        <v>19596.599999999999</v>
      </c>
      <c r="Q90" s="28">
        <f t="shared" si="14"/>
        <v>91260.515000000014</v>
      </c>
      <c r="R90" s="28">
        <f t="shared" ref="R90:Z90" si="15">Q90+R89</f>
        <v>227341.84000000003</v>
      </c>
      <c r="S90" s="28">
        <f t="shared" si="15"/>
        <v>292569.79000000004</v>
      </c>
      <c r="T90" s="184">
        <f t="shared" si="15"/>
        <v>334983.98875000002</v>
      </c>
      <c r="U90" s="28">
        <f t="shared" si="15"/>
        <v>390455.7</v>
      </c>
      <c r="V90" s="28">
        <f t="shared" si="15"/>
        <v>410969.66750000004</v>
      </c>
      <c r="W90" s="28">
        <f t="shared" si="15"/>
        <v>415089.05750000005</v>
      </c>
      <c r="X90" s="28">
        <f t="shared" si="15"/>
        <v>492849.59750000003</v>
      </c>
      <c r="Y90" s="28">
        <f t="shared" si="15"/>
        <v>500000.29500000004</v>
      </c>
      <c r="Z90" s="28">
        <f t="shared" si="15"/>
        <v>500000.29500000004</v>
      </c>
      <c r="AA90" s="27">
        <f>Z90+AA89</f>
        <v>500000.29500000004</v>
      </c>
      <c r="AB90" s="171"/>
      <c r="AC90" s="180"/>
    </row>
    <row r="91" spans="1:35" ht="15" customHeight="1" x14ac:dyDescent="0.25">
      <c r="A91" s="24"/>
      <c r="B91" s="21"/>
      <c r="C91" s="23" t="s">
        <v>36</v>
      </c>
      <c r="D91" s="34">
        <f>AA94-AA90</f>
        <v>0</v>
      </c>
      <c r="E91" s="21"/>
      <c r="F91" s="31"/>
      <c r="G91" s="30"/>
      <c r="H91" s="382" t="s">
        <v>25</v>
      </c>
      <c r="I91" s="29">
        <v>0</v>
      </c>
      <c r="J91" s="28"/>
      <c r="K91" s="28">
        <f>K3+K6+K9+K12+K15+K18+K21+K24+K27+K30+K33+K36+K39+K42+K78+K87+K75+K81+K84+K72+K69+K66+K63+K60+K57+K54+K51+K48+K45</f>
        <v>2654.7750000000001</v>
      </c>
      <c r="L91" s="28">
        <f>L3+L6+L9+L12+L15+L18+L21+L24+L27+L30+L33+L36+L39+L42+L78+L87+L75+L81+L84+L72+L69+L66+L63+L60+L57+L54+L51+L48+L45</f>
        <v>795.15</v>
      </c>
      <c r="M91" s="28">
        <f>M3+M6+M9+M12+M15+M18+M21+M24+M27+M30+M33+M36+M39+M42+M78+M87+M75+M81+M84+M72+M69+M66+M63+M60+M57+M54+M51+M48+M45</f>
        <v>775.91250000000002</v>
      </c>
      <c r="N91" s="28">
        <f t="shared" ref="N91:X91" si="16">N3+N6+N9+N12+N15+N18+N21+N24+N27+N30+N33+N36+N39+N42+N78+N87+N75+N81+N84+N72+N69+N66+N63+N60+N57+N54+N51+N48+N45</f>
        <v>4823.4825000000001</v>
      </c>
      <c r="O91" s="28">
        <f t="shared" si="16"/>
        <v>8649.18</v>
      </c>
      <c r="P91" s="28">
        <f t="shared" si="16"/>
        <v>1898.1</v>
      </c>
      <c r="Q91" s="28">
        <f t="shared" si="16"/>
        <v>71663.915000000008</v>
      </c>
      <c r="R91" s="28">
        <f t="shared" si="16"/>
        <v>136081.32500000001</v>
      </c>
      <c r="S91" s="28">
        <f t="shared" si="16"/>
        <v>65227.95</v>
      </c>
      <c r="T91" s="184">
        <f t="shared" si="16"/>
        <v>42414.198750000003</v>
      </c>
      <c r="U91" s="178">
        <f>U3+U6+U9+U12+U15+U18+U21+U24+U27+U30+U33+U36+U39+U42+U78+U87+U75+U81+U84+U72+U69+U66+U63+U60+U57+U54+U51+U48+U45</f>
        <v>0</v>
      </c>
      <c r="V91" s="178">
        <f t="shared" si="16"/>
        <v>0</v>
      </c>
      <c r="W91" s="28">
        <f t="shared" si="16"/>
        <v>58481.711250000008</v>
      </c>
      <c r="X91" s="28">
        <f t="shared" si="16"/>
        <v>23523.967499999999</v>
      </c>
      <c r="Y91" s="28">
        <f>Y3+Y6+Y9+Y12+Y15+Y18+Y21+Y24+Y27+Y30+Y33+Y36+Y39+Y42+Y78+Y87+Y75+Y81+Y84+Y72+Y69+Y66+Y63+Y60+Y57+Y54+Y51+Y48+Y45</f>
        <v>4119.3899999999994</v>
      </c>
      <c r="Z91" s="28">
        <f>Z3+Z6+Z9+Z12+Z15+Z18+Z21+Z24+Z27+Z30+Z33+Z36+Z39+Z42+Z78+Z87+Z75+Z81+Z84+Z72+Z69+Z66+Z63+Z60+Z57+Z54+Z51+Z48+Z45</f>
        <v>77760.539999999994</v>
      </c>
      <c r="AA91" s="27">
        <f>AA3+AA6+AA9+AA12+AA15+AA18+AA21+AA24+AA27+AA30+AA33+AA36+AA39+AA42+AA78+AA87+AA75+AA81+AA84+AA72+AA69+AA66+AA63+AA60+AA57+AA54+AA51+AA48+AA45</f>
        <v>7150.6974999999993</v>
      </c>
    </row>
    <row r="92" spans="1:35" ht="15" customHeight="1" x14ac:dyDescent="0.25">
      <c r="A92" s="24"/>
      <c r="B92" s="21"/>
      <c r="C92" s="23" t="s">
        <v>37</v>
      </c>
      <c r="D92" s="33">
        <f>AA94-AA92</f>
        <v>-6020</v>
      </c>
      <c r="E92" s="21"/>
      <c r="F92" s="31"/>
      <c r="G92" s="32"/>
      <c r="H92" s="381" t="s">
        <v>38</v>
      </c>
      <c r="I92" s="29">
        <v>0</v>
      </c>
      <c r="J92" s="28"/>
      <c r="K92" s="28">
        <f>K91</f>
        <v>2654.7750000000001</v>
      </c>
      <c r="L92" s="28">
        <f t="shared" ref="L92:Q92" si="17">K92+L91</f>
        <v>3449.9250000000002</v>
      </c>
      <c r="M92" s="28">
        <f t="shared" si="17"/>
        <v>4225.8375000000005</v>
      </c>
      <c r="N92" s="28">
        <f t="shared" si="17"/>
        <v>9049.32</v>
      </c>
      <c r="O92" s="28">
        <f t="shared" si="17"/>
        <v>17698.5</v>
      </c>
      <c r="P92" s="28">
        <f t="shared" si="17"/>
        <v>19596.599999999999</v>
      </c>
      <c r="Q92" s="28">
        <f t="shared" si="17"/>
        <v>91260.515000000014</v>
      </c>
      <c r="R92" s="28">
        <f>Q92+R91</f>
        <v>227341.84000000003</v>
      </c>
      <c r="S92" s="28">
        <f>R92+S91</f>
        <v>292569.79000000004</v>
      </c>
      <c r="T92" s="184">
        <f t="shared" ref="T92:Z92" si="18">S92+T91</f>
        <v>334983.98875000002</v>
      </c>
      <c r="U92" s="28">
        <f t="shared" si="18"/>
        <v>334983.98875000002</v>
      </c>
      <c r="V92" s="28">
        <f t="shared" si="18"/>
        <v>334983.98875000002</v>
      </c>
      <c r="W92" s="28">
        <f t="shared" si="18"/>
        <v>393465.7</v>
      </c>
      <c r="X92" s="28">
        <f t="shared" si="18"/>
        <v>416989.66749999998</v>
      </c>
      <c r="Y92" s="28">
        <f t="shared" si="18"/>
        <v>421109.0575</v>
      </c>
      <c r="Z92" s="28">
        <f t="shared" si="18"/>
        <v>498869.59749999997</v>
      </c>
      <c r="AA92" s="27">
        <f>Z92+AA91</f>
        <v>506020.29499999998</v>
      </c>
      <c r="AB92" s="3"/>
      <c r="AC92" s="3"/>
    </row>
    <row r="93" spans="1:35" ht="15" customHeight="1" x14ac:dyDescent="0.25">
      <c r="A93" s="24"/>
      <c r="B93" s="21"/>
      <c r="C93" s="173" t="s">
        <v>39</v>
      </c>
      <c r="D93" s="22">
        <f>AA90/AA92</f>
        <v>0.98810324396178628</v>
      </c>
      <c r="E93" s="21"/>
      <c r="F93" s="31"/>
      <c r="G93" s="30"/>
      <c r="H93" s="382" t="s">
        <v>28</v>
      </c>
      <c r="I93" s="29">
        <v>0</v>
      </c>
      <c r="J93" s="28"/>
      <c r="K93" s="28">
        <f>K4+K7+K10+K13+K16+K19+K22+K25+K28+K31+K34+K37+K40+K43+K79+K88+K85+K82+K76+K73+K70+K67+K64+K61+K58+K55+K52+K49+K46</f>
        <v>2654.7750000000001</v>
      </c>
      <c r="L93" s="28">
        <f t="shared" ref="L93:X93" si="19">L4+L7+L10+L13+L16+L19+L22+L25+L28+L31+L34+L37+L40+L43+L79+L88+L85+L82+L76+L73+L70+L67+L64+L61+L58+L55+L52+L49+L46</f>
        <v>795.15</v>
      </c>
      <c r="M93" s="28">
        <f t="shared" si="19"/>
        <v>775.91250000000002</v>
      </c>
      <c r="N93" s="28">
        <f t="shared" si="19"/>
        <v>4823.4825000000001</v>
      </c>
      <c r="O93" s="28">
        <f t="shared" si="19"/>
        <v>8649.18</v>
      </c>
      <c r="P93" s="28">
        <f t="shared" si="19"/>
        <v>1898.1</v>
      </c>
      <c r="Q93" s="28">
        <f t="shared" si="19"/>
        <v>71663.915000000008</v>
      </c>
      <c r="R93" s="28">
        <f t="shared" si="19"/>
        <v>136081.32500000001</v>
      </c>
      <c r="S93" s="28">
        <f t="shared" si="19"/>
        <v>65227.95</v>
      </c>
      <c r="T93" s="184">
        <f t="shared" si="19"/>
        <v>42414.198750000003</v>
      </c>
      <c r="U93" s="178">
        <f t="shared" si="19"/>
        <v>0</v>
      </c>
      <c r="V93" s="178">
        <f t="shared" si="19"/>
        <v>0</v>
      </c>
      <c r="W93" s="28">
        <f t="shared" si="19"/>
        <v>55471.711250000008</v>
      </c>
      <c r="X93" s="28">
        <f t="shared" si="19"/>
        <v>20513.967499999999</v>
      </c>
      <c r="Y93" s="28">
        <f>Y4+Y7+Y10+Y13+Y16+Y19+Y22+Y25+Y28+Y31+Y34+Y37+Y40+Y43+Y79+Y88+Y85+Y82+Y76+Y73+Y70+Y67+Y64+Y61+Y58+Y55+Y52+Y49+Y46</f>
        <v>4119.3899999999994</v>
      </c>
      <c r="Z93" s="28">
        <f>Z4+Z7+Z10+Z13+Z16+Z19+Z22+Z25+Z28+Z31+Z34+Z37+Z40+Z43+Z79+Z88+Z85+Z82+Z76+Z73+Z70+Z67+Z64+Z61+Z58+Z55+Z52+Z49+Z46</f>
        <v>77760.539999999994</v>
      </c>
      <c r="AA93" s="27">
        <f>AA4+AA7+AA10+AA13+AA16+AA19+AA22+AA25+AA28+AA31+AA34+AA37+AA40+AA43+AA79+AA88+AA85+AA82+AA76+AA73+AA70+AA67+AA64+AA61+AA58+AA55+AA52+AA49+AA46</f>
        <v>7150.6974999999993</v>
      </c>
      <c r="AB93" s="171"/>
    </row>
    <row r="94" spans="1:35" ht="15" customHeight="1" thickBot="1" x14ac:dyDescent="0.3">
      <c r="A94" s="24"/>
      <c r="B94" s="21"/>
      <c r="C94" s="23" t="s">
        <v>40</v>
      </c>
      <c r="D94" s="22">
        <f>AA94/AA90</f>
        <v>0.99999999999999989</v>
      </c>
      <c r="E94" s="21"/>
      <c r="F94" s="20"/>
      <c r="G94" s="17"/>
      <c r="H94" s="383" t="s">
        <v>41</v>
      </c>
      <c r="I94" s="26">
        <v>0</v>
      </c>
      <c r="J94" s="25"/>
      <c r="K94" s="25">
        <f>K93</f>
        <v>2654.7750000000001</v>
      </c>
      <c r="L94" s="25">
        <f t="shared" ref="L94:Q94" si="20">K94+L93</f>
        <v>3449.9250000000002</v>
      </c>
      <c r="M94" s="25">
        <f t="shared" si="20"/>
        <v>4225.8375000000005</v>
      </c>
      <c r="N94" s="25">
        <f t="shared" si="20"/>
        <v>9049.32</v>
      </c>
      <c r="O94" s="25">
        <f t="shared" si="20"/>
        <v>17698.5</v>
      </c>
      <c r="P94" s="25">
        <f t="shared" si="20"/>
        <v>19596.599999999999</v>
      </c>
      <c r="Q94" s="25">
        <f t="shared" si="20"/>
        <v>91260.515000000014</v>
      </c>
      <c r="R94" s="25">
        <f>Q94+R93</f>
        <v>227341.84000000003</v>
      </c>
      <c r="S94" s="25">
        <f t="shared" ref="S94:AA94" si="21">R94+S93</f>
        <v>292569.79000000004</v>
      </c>
      <c r="T94" s="185">
        <f t="shared" si="21"/>
        <v>334983.98875000002</v>
      </c>
      <c r="U94" s="25">
        <f t="shared" si="21"/>
        <v>334983.98875000002</v>
      </c>
      <c r="V94" s="25">
        <f t="shared" si="21"/>
        <v>334983.98875000002</v>
      </c>
      <c r="W94" s="25">
        <f t="shared" si="21"/>
        <v>390455.7</v>
      </c>
      <c r="X94" s="25">
        <f t="shared" si="21"/>
        <v>410969.66749999998</v>
      </c>
      <c r="Y94" s="25">
        <f t="shared" si="21"/>
        <v>415089.0575</v>
      </c>
      <c r="Z94" s="25">
        <f t="shared" si="21"/>
        <v>492849.59749999997</v>
      </c>
      <c r="AA94" s="379">
        <f t="shared" si="21"/>
        <v>500000.29499999998</v>
      </c>
      <c r="AB94" s="171"/>
    </row>
    <row r="95" spans="1:35" ht="15" customHeight="1" x14ac:dyDescent="0.25">
      <c r="A95" s="24"/>
      <c r="B95" s="21"/>
      <c r="C95" s="23" t="s">
        <v>42</v>
      </c>
      <c r="D95" s="22">
        <f>AA92/D96</f>
        <v>0.99999999999999989</v>
      </c>
      <c r="E95" s="21"/>
      <c r="F95" s="20"/>
      <c r="G95" s="318" t="s">
        <v>43</v>
      </c>
      <c r="H95" s="19" t="s">
        <v>44</v>
      </c>
      <c r="I95" s="387">
        <v>1</v>
      </c>
      <c r="J95" s="387"/>
      <c r="K95" s="388">
        <f t="shared" ref="K95:Z95" si="22">K94/K90</f>
        <v>1</v>
      </c>
      <c r="L95" s="388">
        <f t="shared" si="22"/>
        <v>1</v>
      </c>
      <c r="M95" s="388">
        <f t="shared" si="22"/>
        <v>1</v>
      </c>
      <c r="N95" s="388">
        <f t="shared" si="22"/>
        <v>1</v>
      </c>
      <c r="O95" s="388">
        <f t="shared" si="22"/>
        <v>1</v>
      </c>
      <c r="P95" s="389">
        <f t="shared" si="22"/>
        <v>1</v>
      </c>
      <c r="Q95" s="389">
        <f t="shared" si="22"/>
        <v>1</v>
      </c>
      <c r="R95" s="390">
        <f t="shared" si="22"/>
        <v>1</v>
      </c>
      <c r="S95" s="391">
        <f t="shared" ref="S95:Y95" si="23">S94/S90</f>
        <v>1</v>
      </c>
      <c r="T95" s="392">
        <f t="shared" ref="T95:U95" si="24">T94/T90</f>
        <v>1</v>
      </c>
      <c r="U95" s="391">
        <f t="shared" si="24"/>
        <v>0.8579308452917962</v>
      </c>
      <c r="V95" s="391">
        <f t="shared" si="23"/>
        <v>0.81510635757564753</v>
      </c>
      <c r="W95" s="391">
        <f t="shared" ref="W95:X95" si="25">W94/W90</f>
        <v>0.94065524721764071</v>
      </c>
      <c r="X95" s="391">
        <f t="shared" si="25"/>
        <v>0.8338642652538637</v>
      </c>
      <c r="Y95" s="391">
        <f t="shared" si="23"/>
        <v>0.83017762519520111</v>
      </c>
      <c r="Z95" s="391">
        <f t="shared" si="22"/>
        <v>0.98569861343781795</v>
      </c>
      <c r="AA95" s="391">
        <f>AA94/AA90</f>
        <v>0.99999999999999989</v>
      </c>
      <c r="AB95" s="351"/>
      <c r="AC95" s="350"/>
      <c r="AD95" s="349"/>
      <c r="AE95" s="349"/>
      <c r="AF95" s="349"/>
      <c r="AG95" s="349"/>
      <c r="AH95" s="349"/>
      <c r="AI95" s="349"/>
    </row>
    <row r="96" spans="1:35" ht="15" customHeight="1" thickBot="1" x14ac:dyDescent="0.3">
      <c r="A96" s="15"/>
      <c r="B96" s="17"/>
      <c r="C96" s="18" t="s">
        <v>45</v>
      </c>
      <c r="D96" s="174">
        <f>AA90/AA96</f>
        <v>506020.29500000004</v>
      </c>
      <c r="E96" s="17"/>
      <c r="F96" s="357"/>
      <c r="G96" s="319"/>
      <c r="H96" s="15" t="s">
        <v>46</v>
      </c>
      <c r="I96" s="14">
        <v>1</v>
      </c>
      <c r="J96" s="14"/>
      <c r="K96" s="13">
        <f t="shared" ref="K96:Z96" si="26">K94/K92</f>
        <v>1</v>
      </c>
      <c r="L96" s="13">
        <f t="shared" si="26"/>
        <v>1</v>
      </c>
      <c r="M96" s="13">
        <f t="shared" si="26"/>
        <v>1</v>
      </c>
      <c r="N96" s="13">
        <f t="shared" si="26"/>
        <v>1</v>
      </c>
      <c r="O96" s="13">
        <f t="shared" si="26"/>
        <v>1</v>
      </c>
      <c r="P96" s="12">
        <f t="shared" si="26"/>
        <v>1</v>
      </c>
      <c r="Q96" s="12">
        <f t="shared" si="26"/>
        <v>1</v>
      </c>
      <c r="R96" s="11">
        <f t="shared" si="26"/>
        <v>1</v>
      </c>
      <c r="S96" s="10">
        <f t="shared" ref="S96:Y96" si="27">S94/S92</f>
        <v>1</v>
      </c>
      <c r="T96" s="186">
        <f t="shared" ref="T96:U96" si="28">T94/T92</f>
        <v>1</v>
      </c>
      <c r="U96" s="10">
        <f t="shared" si="28"/>
        <v>1</v>
      </c>
      <c r="V96" s="10">
        <f t="shared" si="27"/>
        <v>1</v>
      </c>
      <c r="W96" s="10">
        <f t="shared" ref="W96:X96" si="29">W94/W92</f>
        <v>0.99235003203582928</v>
      </c>
      <c r="X96" s="10">
        <f t="shared" si="29"/>
        <v>0.98556319144286708</v>
      </c>
      <c r="Y96" s="10">
        <f t="shared" si="27"/>
        <v>0.98570441577357903</v>
      </c>
      <c r="Z96" s="10">
        <f t="shared" si="26"/>
        <v>0.98793271822903583</v>
      </c>
      <c r="AA96" s="10">
        <f>AA94/AA92</f>
        <v>0.98810324396178617</v>
      </c>
      <c r="AB96" s="351"/>
      <c r="AC96" s="350"/>
      <c r="AD96" s="349"/>
      <c r="AE96" s="349"/>
      <c r="AF96" s="349"/>
      <c r="AG96" s="349"/>
      <c r="AH96" s="349"/>
      <c r="AI96" s="349"/>
    </row>
    <row r="97" ht="15" customHeight="1" x14ac:dyDescent="0.25"/>
    <row r="98" ht="15" customHeight="1" x14ac:dyDescent="0.25"/>
    <row r="99" ht="15" customHeight="1" x14ac:dyDescent="0.25"/>
    <row r="100" ht="15" customHeight="1" x14ac:dyDescent="0.25"/>
    <row r="101" ht="15" customHeight="1" x14ac:dyDescent="0.25"/>
    <row r="102" ht="15" customHeight="1" x14ac:dyDescent="0.25"/>
    <row r="103" ht="15" customHeight="1" x14ac:dyDescent="0.25"/>
    <row r="104" ht="15" customHeight="1" x14ac:dyDescent="0.25"/>
    <row r="105" ht="15" customHeight="1" x14ac:dyDescent="0.25"/>
    <row r="106" ht="15" customHeight="1" x14ac:dyDescent="0.25"/>
    <row r="107" ht="15" customHeight="1" x14ac:dyDescent="0.25"/>
    <row r="108" ht="15" customHeight="1" x14ac:dyDescent="0.25"/>
    <row r="109" ht="15" customHeight="1" x14ac:dyDescent="0.25"/>
    <row r="110" ht="15" customHeight="1" x14ac:dyDescent="0.25"/>
    <row r="111" ht="15" customHeight="1" x14ac:dyDescent="0.25"/>
    <row r="112" ht="15" customHeight="1" x14ac:dyDescent="0.25"/>
    <row r="113" spans="18:48" ht="15" customHeight="1" x14ac:dyDescent="0.25">
      <c r="AL113" s="7"/>
      <c r="AM113" s="9"/>
      <c r="AN113" s="9"/>
      <c r="AO113" s="9"/>
      <c r="AP113" s="9"/>
      <c r="AQ113" s="9"/>
      <c r="AR113" s="9"/>
      <c r="AS113" s="9"/>
      <c r="AT113" s="9"/>
      <c r="AU113" s="9"/>
      <c r="AV113" s="9"/>
    </row>
    <row r="114" spans="18:48" ht="15" customHeight="1" x14ac:dyDescent="0.25">
      <c r="AL114" s="8"/>
      <c r="AM114" s="7"/>
      <c r="AN114" s="6"/>
      <c r="AO114" s="6"/>
      <c r="AP114" s="6"/>
      <c r="AQ114" s="6"/>
      <c r="AR114" s="6"/>
      <c r="AS114" s="6"/>
      <c r="AT114" s="6"/>
      <c r="AU114" s="6"/>
      <c r="AV114" s="6"/>
    </row>
    <row r="115" spans="18:48" ht="15" customHeight="1" x14ac:dyDescent="0.25">
      <c r="AL115" s="8"/>
      <c r="AM115" s="7"/>
      <c r="AN115" s="6"/>
      <c r="AO115" s="6"/>
      <c r="AP115" s="6"/>
      <c r="AQ115" s="6"/>
      <c r="AR115" s="6"/>
      <c r="AS115" s="6"/>
      <c r="AT115" s="6"/>
      <c r="AU115" s="6"/>
      <c r="AV115" s="6"/>
    </row>
    <row r="116" spans="18:48" ht="15" customHeight="1" x14ac:dyDescent="0.25">
      <c r="AL116" s="8"/>
      <c r="AM116" s="7"/>
      <c r="AN116" s="6"/>
      <c r="AO116" s="6"/>
      <c r="AP116" s="6"/>
      <c r="AQ116" s="6"/>
      <c r="AR116" s="6"/>
      <c r="AS116" s="6"/>
      <c r="AT116" s="6"/>
      <c r="AU116" s="6"/>
      <c r="AV116" s="6"/>
    </row>
    <row r="117" spans="18:48" ht="15" customHeight="1" x14ac:dyDescent="0.25"/>
    <row r="118" spans="18:48" ht="15" customHeight="1" x14ac:dyDescent="0.25"/>
    <row r="119" spans="18:48" ht="15" customHeight="1" x14ac:dyDescent="0.25"/>
    <row r="120" spans="18:48" ht="15" customHeight="1" x14ac:dyDescent="0.25"/>
    <row r="121" spans="18:48" ht="15" customHeight="1" x14ac:dyDescent="0.25"/>
    <row r="122" spans="18:48" ht="15" customHeight="1" x14ac:dyDescent="0.25"/>
    <row r="123" spans="18:48" ht="15" customHeight="1" x14ac:dyDescent="0.25"/>
    <row r="124" spans="18:48" ht="15" customHeight="1" x14ac:dyDescent="0.25"/>
    <row r="125" spans="18:48" ht="15" customHeight="1" x14ac:dyDescent="0.25"/>
    <row r="127" spans="18:48" x14ac:dyDescent="0.25">
      <c r="R127" s="5"/>
      <c r="S127" s="5"/>
      <c r="T127" s="182"/>
      <c r="U127" s="5"/>
      <c r="V127" s="5"/>
      <c r="W127" s="5"/>
      <c r="X127" s="5"/>
      <c r="Y127" s="5"/>
      <c r="Z127" s="5"/>
      <c r="AA127" s="5"/>
    </row>
    <row r="128" spans="18:48" x14ac:dyDescent="0.25">
      <c r="R128" s="5"/>
      <c r="S128" s="5"/>
      <c r="T128" s="182"/>
      <c r="U128" s="5"/>
      <c r="V128" s="5"/>
      <c r="W128" s="5"/>
      <c r="X128" s="5"/>
      <c r="Y128" s="5"/>
      <c r="Z128" s="5"/>
      <c r="AA128" s="5"/>
    </row>
    <row r="129" spans="18:27" x14ac:dyDescent="0.25">
      <c r="R129" s="5"/>
      <c r="S129" s="5"/>
      <c r="T129" s="182"/>
      <c r="U129" s="5"/>
      <c r="V129" s="5"/>
      <c r="W129" s="5"/>
      <c r="X129" s="5"/>
      <c r="Y129" s="5"/>
      <c r="Z129" s="5"/>
      <c r="AA129" s="5"/>
    </row>
  </sheetData>
  <mergeCells count="221">
    <mergeCell ref="AC95:AI95"/>
    <mergeCell ref="AC96:AI96"/>
    <mergeCell ref="AB1:AC1"/>
    <mergeCell ref="A2:A4"/>
    <mergeCell ref="B2:B4"/>
    <mergeCell ref="C2:C4"/>
    <mergeCell ref="D2:D4"/>
    <mergeCell ref="E2:E4"/>
    <mergeCell ref="F2:F4"/>
    <mergeCell ref="G2:G4"/>
    <mergeCell ref="F5:F7"/>
    <mergeCell ref="G5:G7"/>
    <mergeCell ref="AE2:AW2"/>
    <mergeCell ref="AF3:AH3"/>
    <mergeCell ref="AK3:AL3"/>
    <mergeCell ref="AF4:AH4"/>
    <mergeCell ref="AK4:AL4"/>
    <mergeCell ref="D86:D88"/>
    <mergeCell ref="E86:E88"/>
    <mergeCell ref="F86:F88"/>
    <mergeCell ref="A5:A7"/>
    <mergeCell ref="B5:B7"/>
    <mergeCell ref="C5:C7"/>
    <mergeCell ref="D5:D7"/>
    <mergeCell ref="A20:A22"/>
    <mergeCell ref="B14:B16"/>
    <mergeCell ref="C14:C16"/>
    <mergeCell ref="D14:D16"/>
    <mergeCell ref="E14:E16"/>
    <mergeCell ref="A17:A19"/>
    <mergeCell ref="B17:B19"/>
    <mergeCell ref="C17:C19"/>
    <mergeCell ref="D17:D19"/>
    <mergeCell ref="E17:E19"/>
    <mergeCell ref="A14:A16"/>
    <mergeCell ref="AJ5:AK5"/>
    <mergeCell ref="AE6:AF6"/>
    <mergeCell ref="AH6:AW6"/>
    <mergeCell ref="AH7:AW7"/>
    <mergeCell ref="A11:A13"/>
    <mergeCell ref="B11:B13"/>
    <mergeCell ref="C11:C13"/>
    <mergeCell ref="D11:D13"/>
    <mergeCell ref="E11:E13"/>
    <mergeCell ref="F11:F13"/>
    <mergeCell ref="G11:G13"/>
    <mergeCell ref="A8:A10"/>
    <mergeCell ref="B8:B10"/>
    <mergeCell ref="C8:C10"/>
    <mergeCell ref="D8:D10"/>
    <mergeCell ref="E8:E10"/>
    <mergeCell ref="F8:F10"/>
    <mergeCell ref="AH8:AW14"/>
    <mergeCell ref="E5:E7"/>
    <mergeCell ref="G8:G10"/>
    <mergeCell ref="F14:F16"/>
    <mergeCell ref="G14:G16"/>
    <mergeCell ref="AH15:AW15"/>
    <mergeCell ref="B26:B28"/>
    <mergeCell ref="C26:C28"/>
    <mergeCell ref="D23:D25"/>
    <mergeCell ref="E23:E25"/>
    <mergeCell ref="F23:F25"/>
    <mergeCell ref="G26:G28"/>
    <mergeCell ref="AH22:AW22"/>
    <mergeCell ref="E26:E28"/>
    <mergeCell ref="F26:F28"/>
    <mergeCell ref="D26:D28"/>
    <mergeCell ref="AH16:AW21"/>
    <mergeCell ref="F17:F19"/>
    <mergeCell ref="G17:G19"/>
    <mergeCell ref="A23:A25"/>
    <mergeCell ref="B23:B25"/>
    <mergeCell ref="C23:C25"/>
    <mergeCell ref="G23:G25"/>
    <mergeCell ref="AH23:AW32"/>
    <mergeCell ref="A26:A28"/>
    <mergeCell ref="B20:B22"/>
    <mergeCell ref="C20:C22"/>
    <mergeCell ref="D20:D22"/>
    <mergeCell ref="E20:E22"/>
    <mergeCell ref="F20:F22"/>
    <mergeCell ref="G20:G22"/>
    <mergeCell ref="G29:G31"/>
    <mergeCell ref="A32:A34"/>
    <mergeCell ref="B32:B34"/>
    <mergeCell ref="C32:C34"/>
    <mergeCell ref="D29:D31"/>
    <mergeCell ref="E29:E31"/>
    <mergeCell ref="F29:F31"/>
    <mergeCell ref="G32:G34"/>
    <mergeCell ref="A29:A31"/>
    <mergeCell ref="B29:B31"/>
    <mergeCell ref="C29:C31"/>
    <mergeCell ref="D32:D34"/>
    <mergeCell ref="G35:G37"/>
    <mergeCell ref="A38:A40"/>
    <mergeCell ref="B38:B40"/>
    <mergeCell ref="C38:C40"/>
    <mergeCell ref="D35:D37"/>
    <mergeCell ref="E35:E37"/>
    <mergeCell ref="F35:F37"/>
    <mergeCell ref="G38:G40"/>
    <mergeCell ref="A35:A37"/>
    <mergeCell ref="B35:B37"/>
    <mergeCell ref="C35:C37"/>
    <mergeCell ref="F38:F40"/>
    <mergeCell ref="E32:E34"/>
    <mergeCell ref="F32:F34"/>
    <mergeCell ref="G86:G88"/>
    <mergeCell ref="G95:G96"/>
    <mergeCell ref="A86:A88"/>
    <mergeCell ref="B86:B88"/>
    <mergeCell ref="C86:C88"/>
    <mergeCell ref="D83:D85"/>
    <mergeCell ref="E83:E85"/>
    <mergeCell ref="F83:F85"/>
    <mergeCell ref="G41:G43"/>
    <mergeCell ref="A77:A79"/>
    <mergeCell ref="B77:B79"/>
    <mergeCell ref="C77:C79"/>
    <mergeCell ref="D74:D76"/>
    <mergeCell ref="E74:E76"/>
    <mergeCell ref="F74:F76"/>
    <mergeCell ref="G77:G79"/>
    <mergeCell ref="A41:A43"/>
    <mergeCell ref="B41:B43"/>
    <mergeCell ref="C41:C43"/>
    <mergeCell ref="D38:D40"/>
    <mergeCell ref="E38:E40"/>
    <mergeCell ref="A83:A85"/>
    <mergeCell ref="B83:B85"/>
    <mergeCell ref="C83:C85"/>
    <mergeCell ref="D80:D82"/>
    <mergeCell ref="E80:E82"/>
    <mergeCell ref="F80:F82"/>
    <mergeCell ref="G83:G85"/>
    <mergeCell ref="A80:A82"/>
    <mergeCell ref="B80:B82"/>
    <mergeCell ref="C80:C82"/>
    <mergeCell ref="D77:D79"/>
    <mergeCell ref="E77:E79"/>
    <mergeCell ref="F77:F79"/>
    <mergeCell ref="G80:G82"/>
    <mergeCell ref="A74:A76"/>
    <mergeCell ref="B74:B76"/>
    <mergeCell ref="C74:C76"/>
    <mergeCell ref="D71:D73"/>
    <mergeCell ref="E71:E73"/>
    <mergeCell ref="F71:F73"/>
    <mergeCell ref="G74:G76"/>
    <mergeCell ref="A71:A73"/>
    <mergeCell ref="B71:B73"/>
    <mergeCell ref="C71:C73"/>
    <mergeCell ref="D68:D70"/>
    <mergeCell ref="E68:E70"/>
    <mergeCell ref="F68:F70"/>
    <mergeCell ref="G71:G73"/>
    <mergeCell ref="A68:A70"/>
    <mergeCell ref="B68:B70"/>
    <mergeCell ref="C68:C70"/>
    <mergeCell ref="D65:D67"/>
    <mergeCell ref="E65:E67"/>
    <mergeCell ref="F65:F67"/>
    <mergeCell ref="G68:G70"/>
    <mergeCell ref="A65:A67"/>
    <mergeCell ref="B65:B67"/>
    <mergeCell ref="C65:C67"/>
    <mergeCell ref="D62:D64"/>
    <mergeCell ref="E62:E64"/>
    <mergeCell ref="F62:F64"/>
    <mergeCell ref="G65:G67"/>
    <mergeCell ref="A62:A64"/>
    <mergeCell ref="B62:B64"/>
    <mergeCell ref="C62:C64"/>
    <mergeCell ref="D59:D61"/>
    <mergeCell ref="E59:E61"/>
    <mergeCell ref="F59:F61"/>
    <mergeCell ref="G62:G64"/>
    <mergeCell ref="A59:A61"/>
    <mergeCell ref="B59:B61"/>
    <mergeCell ref="C59:C61"/>
    <mergeCell ref="D56:D58"/>
    <mergeCell ref="E56:E58"/>
    <mergeCell ref="F56:F58"/>
    <mergeCell ref="G59:G61"/>
    <mergeCell ref="A56:A58"/>
    <mergeCell ref="B56:B58"/>
    <mergeCell ref="C56:C58"/>
    <mergeCell ref="D53:D55"/>
    <mergeCell ref="E53:E55"/>
    <mergeCell ref="F53:F55"/>
    <mergeCell ref="G56:G58"/>
    <mergeCell ref="A53:A55"/>
    <mergeCell ref="B53:B55"/>
    <mergeCell ref="C53:C55"/>
    <mergeCell ref="G53:G55"/>
    <mergeCell ref="D41:D43"/>
    <mergeCell ref="E41:E43"/>
    <mergeCell ref="F41:F43"/>
    <mergeCell ref="G44:G46"/>
    <mergeCell ref="A50:A52"/>
    <mergeCell ref="B50:B52"/>
    <mergeCell ref="C50:C52"/>
    <mergeCell ref="D47:D49"/>
    <mergeCell ref="E47:E49"/>
    <mergeCell ref="F47:F49"/>
    <mergeCell ref="G50:G52"/>
    <mergeCell ref="A47:A49"/>
    <mergeCell ref="B47:B49"/>
    <mergeCell ref="C47:C49"/>
    <mergeCell ref="D44:D46"/>
    <mergeCell ref="E44:E46"/>
    <mergeCell ref="F44:F46"/>
    <mergeCell ref="G47:G49"/>
    <mergeCell ref="D50:D52"/>
    <mergeCell ref="E50:E52"/>
    <mergeCell ref="F50:F52"/>
    <mergeCell ref="A44:A46"/>
    <mergeCell ref="B44:B46"/>
    <mergeCell ref="C44:C46"/>
  </mergeCells>
  <pageMargins left="0.7" right="0.7" top="0.75" bottom="0.75" header="0.3" footer="0.3"/>
  <pageSetup scale="60" orientation="landscape" r:id="rId1"/>
  <headerFooter scaleWithDoc="0">
    <oddFooter>&amp;L&amp;8Fall 2017&amp;C&amp;8OLS37100&amp;R&amp;8Project Template - &amp;A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WBS</vt:lpstr>
      <vt:lpstr>Budget</vt:lpstr>
      <vt:lpstr>Schedule</vt:lpstr>
      <vt:lpstr>Gantt</vt:lpstr>
      <vt:lpstr>Network</vt:lpstr>
      <vt:lpstr>EV Plan</vt:lpstr>
      <vt:lpstr>Budget!Print_Area</vt:lpstr>
      <vt:lpstr>Gantt!Print_Area</vt:lpstr>
      <vt:lpstr>Schedule!Print_Area</vt:lpstr>
    </vt:vector>
  </TitlesOfParts>
  <Manager/>
  <Company>Eli Lilly and Company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EP81787</dc:creator>
  <cp:keywords/>
  <dc:description/>
  <cp:lastModifiedBy>Roxy</cp:lastModifiedBy>
  <cp:revision/>
  <dcterms:created xsi:type="dcterms:W3CDTF">2009-12-18T16:47:19Z</dcterms:created>
  <dcterms:modified xsi:type="dcterms:W3CDTF">2021-07-25T23:36:07Z</dcterms:modified>
  <cp:category/>
  <cp:contentStatus/>
</cp:coreProperties>
</file>